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chartsheets/sheet1.xml" ContentType="application/vnd.openxmlformats-officedocument.spreadsheetml.chart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defaultThemeVersion="124226"/>
  <mc:AlternateContent xmlns:mc="http://schemas.openxmlformats.org/markup-compatibility/2006">
    <mc:Choice Requires="x15">
      <x15ac:absPath xmlns:x15ac="http://schemas.microsoft.com/office/spreadsheetml/2010/11/ac" url="C:\Users\myra.SAFMC\iCloudDrive\Documents\Myra\Council Meetings 2021\March 2021\DW\"/>
    </mc:Choice>
  </mc:AlternateContent>
  <xr:revisionPtr revIDLastSave="0" documentId="8_{745CFA8F-CB6A-4E75-9B4C-7108269E6961}" xr6:coauthVersionLast="46" xr6:coauthVersionMax="46" xr10:uidLastSave="{00000000-0000-0000-0000-000000000000}"/>
  <workbookProtection workbookAlgorithmName="SHA-512" workbookHashValue="tQMgBboRJMvdfP+H7X7v8x3Q/qcIm0hqbjz2IBlJO6FZHVUCSrketdUP52Wr5ks4K3blMGgyjmmis6z5G0JtGg==" workbookSaltValue="dKZ53QA1eCLgVI1vtFqaVg==" workbookSpinCount="100000" lockStructure="1"/>
  <bookViews>
    <workbookView xWindow="29235" yWindow="1080" windowWidth="26220" windowHeight="13560" xr2:uid="{00000000-000D-0000-FFFF-FFFF00000000}"/>
  </bookViews>
  <sheets>
    <sheet name="Model" sheetId="4" r:id="rId1"/>
    <sheet name="Daily" sheetId="17" state="hidden" r:id="rId2"/>
    <sheet name="cumlandings" sheetId="13" state="hidden" r:id="rId3"/>
    <sheet name="inputs" sheetId="6" state="hidden" r:id="rId4"/>
    <sheet name="Rec_landings" sheetId="20" state="hidden" r:id="rId5"/>
    <sheet name="RecLandings1" sheetId="5" state="hidden" r:id="rId6"/>
    <sheet name="Bag_Limit" sheetId="2" state="hidden" r:id="rId7"/>
    <sheet name="Vessel_Limit" sheetId="3" state="hidden" r:id="rId8"/>
    <sheet name="SL_pooling" sheetId="14" state="hidden" r:id="rId9"/>
    <sheet name="working" sheetId="15" state="hidden" r:id="rId10"/>
    <sheet name="Blimit_tables" sheetId="19" state="hidden" r:id="rId11"/>
    <sheet name="BL_pooling" sheetId="16" state="hidden" r:id="rId12"/>
    <sheet name="ACL" sheetId="9" state="hidden" r:id="rId13"/>
    <sheet name="Month_figure" sheetId="12" state="hidden" r:id="rId14"/>
    <sheet name="Pct Landings by Month" sheetId="10" state="hidden" r:id="rId15"/>
    <sheet name="Trip Elimination" sheetId="1" state="hidden" r:id="rId16"/>
    <sheet name="Discards" sheetId="8" state="hidden" r:id="rId17"/>
    <sheet name="Pstrat Landings" sheetId="11" state="hidden" r:id="rId18"/>
  </sheets>
  <externalReferences>
    <externalReference r:id="rId19"/>
  </externalReferences>
  <definedNames>
    <definedName name="ExternalData_1" localSheetId="7">Vessel_Limit!#REF!</definedName>
    <definedName name="ExternalData_2" localSheetId="7">Vessel_Limit!#REF!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3" i="6" l="1"/>
  <c r="B60" i="6" s="1"/>
  <c r="O4" i="6" l="1"/>
  <c r="M47" i="6" s="1"/>
  <c r="T9" i="6"/>
  <c r="B55" i="6" s="1"/>
  <c r="O5" i="5"/>
  <c r="O4" i="5"/>
  <c r="F47" i="6" l="1"/>
  <c r="G47" i="6"/>
  <c r="H47" i="6"/>
  <c r="I47" i="6"/>
  <c r="B47" i="6"/>
  <c r="J47" i="6"/>
  <c r="C47" i="6"/>
  <c r="K47" i="6"/>
  <c r="D47" i="6"/>
  <c r="L47" i="6"/>
  <c r="E47" i="6"/>
  <c r="X33" i="2"/>
  <c r="X28" i="2"/>
  <c r="AB29" i="2" l="1"/>
  <c r="Z28" i="2"/>
  <c r="AB28" i="2" s="1"/>
  <c r="N47" i="6"/>
  <c r="B4" i="3"/>
  <c r="C4" i="3"/>
  <c r="D4" i="3"/>
  <c r="E4" i="3"/>
  <c r="F4" i="3"/>
  <c r="G4" i="3"/>
  <c r="H4" i="3"/>
  <c r="I4" i="3"/>
  <c r="J4" i="3"/>
  <c r="K4" i="3"/>
  <c r="L4" i="3"/>
  <c r="M4" i="3"/>
  <c r="B5" i="3"/>
  <c r="C5" i="3"/>
  <c r="D5" i="3"/>
  <c r="E5" i="3"/>
  <c r="F5" i="3"/>
  <c r="G5" i="3"/>
  <c r="H5" i="3"/>
  <c r="I5" i="3"/>
  <c r="J5" i="3"/>
  <c r="K5" i="3"/>
  <c r="L5" i="3"/>
  <c r="M5" i="3"/>
  <c r="B6" i="3"/>
  <c r="C6" i="3"/>
  <c r="D6" i="3"/>
  <c r="E6" i="3"/>
  <c r="F6" i="3"/>
  <c r="G6" i="3"/>
  <c r="H6" i="3"/>
  <c r="I6" i="3"/>
  <c r="J6" i="3"/>
  <c r="K6" i="3"/>
  <c r="L6" i="3"/>
  <c r="M6" i="3"/>
  <c r="B7" i="3"/>
  <c r="C7" i="3"/>
  <c r="D7" i="3"/>
  <c r="E7" i="3"/>
  <c r="F7" i="3"/>
  <c r="G7" i="3"/>
  <c r="H7" i="3"/>
  <c r="I7" i="3"/>
  <c r="J7" i="3"/>
  <c r="K7" i="3"/>
  <c r="L7" i="3"/>
  <c r="M7" i="3"/>
  <c r="B8" i="3"/>
  <c r="C8" i="3"/>
  <c r="D8" i="3"/>
  <c r="E8" i="3"/>
  <c r="F8" i="3"/>
  <c r="G8" i="3"/>
  <c r="H8" i="3"/>
  <c r="I8" i="3"/>
  <c r="J8" i="3"/>
  <c r="K8" i="3"/>
  <c r="L8" i="3"/>
  <c r="M8" i="3"/>
  <c r="B9" i="3"/>
  <c r="C9" i="3"/>
  <c r="D9" i="3"/>
  <c r="E9" i="3"/>
  <c r="F9" i="3"/>
  <c r="G9" i="3"/>
  <c r="H9" i="3"/>
  <c r="I9" i="3"/>
  <c r="J9" i="3"/>
  <c r="K9" i="3"/>
  <c r="L9" i="3"/>
  <c r="M9" i="3"/>
  <c r="B10" i="3"/>
  <c r="C10" i="3"/>
  <c r="D10" i="3"/>
  <c r="E10" i="3"/>
  <c r="F10" i="3"/>
  <c r="G10" i="3"/>
  <c r="H10" i="3"/>
  <c r="I10" i="3"/>
  <c r="J10" i="3"/>
  <c r="K10" i="3"/>
  <c r="L10" i="3"/>
  <c r="M10" i="3"/>
  <c r="B11" i="3"/>
  <c r="C11" i="3"/>
  <c r="D11" i="3"/>
  <c r="E11" i="3"/>
  <c r="F11" i="3"/>
  <c r="G11" i="3"/>
  <c r="H11" i="3"/>
  <c r="I11" i="3"/>
  <c r="J11" i="3"/>
  <c r="K11" i="3"/>
  <c r="L11" i="3"/>
  <c r="M11" i="3"/>
  <c r="B12" i="3"/>
  <c r="C12" i="3"/>
  <c r="D12" i="3"/>
  <c r="E12" i="3"/>
  <c r="F12" i="3"/>
  <c r="G12" i="3"/>
  <c r="H12" i="3"/>
  <c r="I12" i="3"/>
  <c r="J12" i="3"/>
  <c r="K12" i="3"/>
  <c r="L12" i="3"/>
  <c r="M12" i="3"/>
  <c r="B13" i="3"/>
  <c r="C13" i="3"/>
  <c r="D13" i="3"/>
  <c r="E13" i="3"/>
  <c r="F13" i="3"/>
  <c r="G13" i="3"/>
  <c r="H13" i="3"/>
  <c r="I13" i="3"/>
  <c r="J13" i="3"/>
  <c r="K13" i="3"/>
  <c r="L13" i="3"/>
  <c r="M13" i="3"/>
  <c r="I31" i="4" l="1"/>
  <c r="H31" i="4"/>
  <c r="G31" i="4"/>
  <c r="F31" i="4"/>
  <c r="N4" i="13" l="1"/>
  <c r="F4" i="13"/>
  <c r="M4" i="13"/>
  <c r="E4" i="13"/>
  <c r="L4" i="13"/>
  <c r="D4" i="13"/>
  <c r="K4" i="13"/>
  <c r="C4" i="13"/>
  <c r="J4" i="13"/>
  <c r="B4" i="13"/>
  <c r="I4" i="13"/>
  <c r="H4" i="13"/>
  <c r="G4" i="13"/>
  <c r="I5" i="13"/>
  <c r="H5" i="13"/>
  <c r="G5" i="13"/>
  <c r="N5" i="13"/>
  <c r="F5" i="13"/>
  <c r="M5" i="13"/>
  <c r="E5" i="13"/>
  <c r="L5" i="13"/>
  <c r="D5" i="13"/>
  <c r="K5" i="13"/>
  <c r="C5" i="13"/>
  <c r="J5" i="13"/>
  <c r="B5" i="13"/>
  <c r="K3" i="13"/>
  <c r="C3" i="13"/>
  <c r="J3" i="13"/>
  <c r="B3" i="13"/>
  <c r="I3" i="13"/>
  <c r="H3" i="13"/>
  <c r="G3" i="13"/>
  <c r="N3" i="13"/>
  <c r="F3" i="13"/>
  <c r="M3" i="13"/>
  <c r="E3" i="13"/>
  <c r="L3" i="13"/>
  <c r="D3" i="13"/>
  <c r="N6" i="13"/>
  <c r="M6" i="13"/>
  <c r="L6" i="13"/>
  <c r="D6" i="13"/>
  <c r="C6" i="13"/>
  <c r="B6" i="13"/>
  <c r="K6" i="13"/>
  <c r="J6" i="13"/>
  <c r="I6" i="13"/>
  <c r="H6" i="13"/>
  <c r="F6" i="13"/>
  <c r="E6" i="13"/>
  <c r="G6" i="13"/>
  <c r="G364" i="17"/>
  <c r="G356" i="17"/>
  <c r="G348" i="17"/>
  <c r="G340" i="17"/>
  <c r="G332" i="17"/>
  <c r="G324" i="17"/>
  <c r="G316" i="17"/>
  <c r="G308" i="17"/>
  <c r="G300" i="17"/>
  <c r="G292" i="17"/>
  <c r="G284" i="17"/>
  <c r="G276" i="17"/>
  <c r="G268" i="17"/>
  <c r="G260" i="17"/>
  <c r="G252" i="17"/>
  <c r="G244" i="17"/>
  <c r="G236" i="17"/>
  <c r="G228" i="17"/>
  <c r="G220" i="17"/>
  <c r="G212" i="17"/>
  <c r="G204" i="17"/>
  <c r="G196" i="17"/>
  <c r="G188" i="17"/>
  <c r="G180" i="17"/>
  <c r="G172" i="17"/>
  <c r="G164" i="17"/>
  <c r="G156" i="17"/>
  <c r="G148" i="17"/>
  <c r="G140" i="17"/>
  <c r="G132" i="17"/>
  <c r="G124" i="17"/>
  <c r="G116" i="17"/>
  <c r="G108" i="17"/>
  <c r="G100" i="17"/>
  <c r="G92" i="17"/>
  <c r="G84" i="17"/>
  <c r="G76" i="17"/>
  <c r="G68" i="17"/>
  <c r="G60" i="17"/>
  <c r="G52" i="17"/>
  <c r="G44" i="17"/>
  <c r="G36" i="17"/>
  <c r="G28" i="17"/>
  <c r="G20" i="17"/>
  <c r="G12" i="17"/>
  <c r="G4" i="17"/>
  <c r="G311" i="17"/>
  <c r="G363" i="17"/>
  <c r="G355" i="17"/>
  <c r="G347" i="17"/>
  <c r="G339" i="17"/>
  <c r="G331" i="17"/>
  <c r="G323" i="17"/>
  <c r="G315" i="17"/>
  <c r="G307" i="17"/>
  <c r="G299" i="17"/>
  <c r="G291" i="17"/>
  <c r="G283" i="17"/>
  <c r="G275" i="17"/>
  <c r="G267" i="17"/>
  <c r="G259" i="17"/>
  <c r="G251" i="17"/>
  <c r="G243" i="17"/>
  <c r="G235" i="17"/>
  <c r="G227" i="17"/>
  <c r="G219" i="17"/>
  <c r="G211" i="17"/>
  <c r="G203" i="17"/>
  <c r="G195" i="17"/>
  <c r="G187" i="17"/>
  <c r="G179" i="17"/>
  <c r="G171" i="17"/>
  <c r="G163" i="17"/>
  <c r="G155" i="17"/>
  <c r="G147" i="17"/>
  <c r="G139" i="17"/>
  <c r="G131" i="17"/>
  <c r="G123" i="17"/>
  <c r="G115" i="17"/>
  <c r="G107" i="17"/>
  <c r="G99" i="17"/>
  <c r="G91" i="17"/>
  <c r="G83" i="17"/>
  <c r="G75" i="17"/>
  <c r="G67" i="17"/>
  <c r="G59" i="17"/>
  <c r="G51" i="17"/>
  <c r="G43" i="17"/>
  <c r="G35" i="17"/>
  <c r="G27" i="17"/>
  <c r="G19" i="17"/>
  <c r="G11" i="17"/>
  <c r="G3" i="17"/>
  <c r="G303" i="17"/>
  <c r="G362" i="17"/>
  <c r="G354" i="17"/>
  <c r="G346" i="17"/>
  <c r="G338" i="17"/>
  <c r="G330" i="17"/>
  <c r="G322" i="17"/>
  <c r="G314" i="17"/>
  <c r="G306" i="17"/>
  <c r="G298" i="17"/>
  <c r="G290" i="17"/>
  <c r="G282" i="17"/>
  <c r="G274" i="17"/>
  <c r="G266" i="17"/>
  <c r="G258" i="17"/>
  <c r="G250" i="17"/>
  <c r="G242" i="17"/>
  <c r="G234" i="17"/>
  <c r="G226" i="17"/>
  <c r="G218" i="17"/>
  <c r="G210" i="17"/>
  <c r="G202" i="17"/>
  <c r="G194" i="17"/>
  <c r="G186" i="17"/>
  <c r="G178" i="17"/>
  <c r="G170" i="17"/>
  <c r="G162" i="17"/>
  <c r="G154" i="17"/>
  <c r="G146" i="17"/>
  <c r="G138" i="17"/>
  <c r="G130" i="17"/>
  <c r="G122" i="17"/>
  <c r="G114" i="17"/>
  <c r="G106" i="17"/>
  <c r="G98" i="17"/>
  <c r="G90" i="17"/>
  <c r="G82" i="17"/>
  <c r="G74" i="17"/>
  <c r="G66" i="17"/>
  <c r="G58" i="17"/>
  <c r="G50" i="17"/>
  <c r="G42" i="17"/>
  <c r="G34" i="17"/>
  <c r="G26" i="17"/>
  <c r="G18" i="17"/>
  <c r="G10" i="17"/>
  <c r="G2" i="17"/>
  <c r="G319" i="17"/>
  <c r="G361" i="17"/>
  <c r="G353" i="17"/>
  <c r="G345" i="17"/>
  <c r="G337" i="17"/>
  <c r="G329" i="17"/>
  <c r="G321" i="17"/>
  <c r="G313" i="17"/>
  <c r="G305" i="17"/>
  <c r="G297" i="17"/>
  <c r="G289" i="17"/>
  <c r="G281" i="17"/>
  <c r="G273" i="17"/>
  <c r="G265" i="17"/>
  <c r="G257" i="17"/>
  <c r="G249" i="17"/>
  <c r="G241" i="17"/>
  <c r="G233" i="17"/>
  <c r="G225" i="17"/>
  <c r="G217" i="17"/>
  <c r="G209" i="17"/>
  <c r="G201" i="17"/>
  <c r="G193" i="17"/>
  <c r="G185" i="17"/>
  <c r="G177" i="17"/>
  <c r="G169" i="17"/>
  <c r="G161" i="17"/>
  <c r="G153" i="17"/>
  <c r="G145" i="17"/>
  <c r="G137" i="17"/>
  <c r="G129" i="17"/>
  <c r="G121" i="17"/>
  <c r="G113" i="17"/>
  <c r="G105" i="17"/>
  <c r="G97" i="17"/>
  <c r="G89" i="17"/>
  <c r="G81" i="17"/>
  <c r="G73" i="17"/>
  <c r="G65" i="17"/>
  <c r="G57" i="17"/>
  <c r="G49" i="17"/>
  <c r="G41" i="17"/>
  <c r="G33" i="17"/>
  <c r="G25" i="17"/>
  <c r="G17" i="17"/>
  <c r="G9" i="17"/>
  <c r="G360" i="17"/>
  <c r="G352" i="17"/>
  <c r="G344" i="17"/>
  <c r="G336" i="17"/>
  <c r="G328" i="17"/>
  <c r="G320" i="17"/>
  <c r="G312" i="17"/>
  <c r="G304" i="17"/>
  <c r="G296" i="17"/>
  <c r="G288" i="17"/>
  <c r="G280" i="17"/>
  <c r="G272" i="17"/>
  <c r="G264" i="17"/>
  <c r="G256" i="17"/>
  <c r="G248" i="17"/>
  <c r="G240" i="17"/>
  <c r="G232" i="17"/>
  <c r="G224" i="17"/>
  <c r="G216" i="17"/>
  <c r="G208" i="17"/>
  <c r="G200" i="17"/>
  <c r="G192" i="17"/>
  <c r="G184" i="17"/>
  <c r="G176" i="17"/>
  <c r="G168" i="17"/>
  <c r="G160" i="17"/>
  <c r="G152" i="17"/>
  <c r="G144" i="17"/>
  <c r="G136" i="17"/>
  <c r="G128" i="17"/>
  <c r="G120" i="17"/>
  <c r="G112" i="17"/>
  <c r="G104" i="17"/>
  <c r="G96" i="17"/>
  <c r="G88" i="17"/>
  <c r="G80" i="17"/>
  <c r="G72" i="17"/>
  <c r="G64" i="17"/>
  <c r="G56" i="17"/>
  <c r="G48" i="17"/>
  <c r="G40" i="17"/>
  <c r="G32" i="17"/>
  <c r="G24" i="17"/>
  <c r="G16" i="17"/>
  <c r="G8" i="17"/>
  <c r="G327" i="17"/>
  <c r="G359" i="17"/>
  <c r="G351" i="17"/>
  <c r="G343" i="17"/>
  <c r="G342" i="17"/>
  <c r="G317" i="17"/>
  <c r="G287" i="17"/>
  <c r="G269" i="17"/>
  <c r="G246" i="17"/>
  <c r="G223" i="17"/>
  <c r="G205" i="17"/>
  <c r="G182" i="17"/>
  <c r="G159" i="17"/>
  <c r="G141" i="17"/>
  <c r="G118" i="17"/>
  <c r="G95" i="17"/>
  <c r="G77" i="17"/>
  <c r="G54" i="17"/>
  <c r="G31" i="17"/>
  <c r="G13" i="17"/>
  <c r="G213" i="17"/>
  <c r="G85" i="17"/>
  <c r="G350" i="17"/>
  <c r="G207" i="17"/>
  <c r="G79" i="17"/>
  <c r="G229" i="17"/>
  <c r="G78" i="17"/>
  <c r="G341" i="17"/>
  <c r="G310" i="17"/>
  <c r="G286" i="17"/>
  <c r="G263" i="17"/>
  <c r="G245" i="17"/>
  <c r="G222" i="17"/>
  <c r="G199" i="17"/>
  <c r="G181" i="17"/>
  <c r="G158" i="17"/>
  <c r="G135" i="17"/>
  <c r="G117" i="17"/>
  <c r="G94" i="17"/>
  <c r="G71" i="17"/>
  <c r="G53" i="17"/>
  <c r="G30" i="17"/>
  <c r="G7" i="17"/>
  <c r="G93" i="17"/>
  <c r="G70" i="17"/>
  <c r="G29" i="17"/>
  <c r="G6" i="17"/>
  <c r="G133" i="17"/>
  <c r="G87" i="17"/>
  <c r="G69" i="17"/>
  <c r="G46" i="17"/>
  <c r="G277" i="17"/>
  <c r="G167" i="17"/>
  <c r="G39" i="17"/>
  <c r="G271" i="17"/>
  <c r="G125" i="17"/>
  <c r="G270" i="17"/>
  <c r="G119" i="17"/>
  <c r="G366" i="17"/>
  <c r="G335" i="17"/>
  <c r="G309" i="17"/>
  <c r="G285" i="17"/>
  <c r="G262" i="17"/>
  <c r="G239" i="17"/>
  <c r="G221" i="17"/>
  <c r="G198" i="17"/>
  <c r="G175" i="17"/>
  <c r="G157" i="17"/>
  <c r="G134" i="17"/>
  <c r="G111" i="17"/>
  <c r="G47" i="17"/>
  <c r="G5" i="17"/>
  <c r="G357" i="17"/>
  <c r="G190" i="17"/>
  <c r="G62" i="17"/>
  <c r="G294" i="17"/>
  <c r="G166" i="17"/>
  <c r="G38" i="17"/>
  <c r="G293" i="17"/>
  <c r="G165" i="17"/>
  <c r="G14" i="17"/>
  <c r="G365" i="17"/>
  <c r="G334" i="17"/>
  <c r="G302" i="17"/>
  <c r="G279" i="17"/>
  <c r="G261" i="17"/>
  <c r="G238" i="17"/>
  <c r="G215" i="17"/>
  <c r="G197" i="17"/>
  <c r="G174" i="17"/>
  <c r="G151" i="17"/>
  <c r="G110" i="17"/>
  <c r="G23" i="17"/>
  <c r="G295" i="17"/>
  <c r="G126" i="17"/>
  <c r="G325" i="17"/>
  <c r="G189" i="17"/>
  <c r="G61" i="17"/>
  <c r="G318" i="17"/>
  <c r="G247" i="17"/>
  <c r="G142" i="17"/>
  <c r="G37" i="17"/>
  <c r="G358" i="17"/>
  <c r="G333" i="17"/>
  <c r="G301" i="17"/>
  <c r="G278" i="17"/>
  <c r="G255" i="17"/>
  <c r="G237" i="17"/>
  <c r="G214" i="17"/>
  <c r="G191" i="17"/>
  <c r="G173" i="17"/>
  <c r="G150" i="17"/>
  <c r="G127" i="17"/>
  <c r="G109" i="17"/>
  <c r="G86" i="17"/>
  <c r="G63" i="17"/>
  <c r="G45" i="17"/>
  <c r="G22" i="17"/>
  <c r="G254" i="17"/>
  <c r="G149" i="17"/>
  <c r="G21" i="17"/>
  <c r="G230" i="17"/>
  <c r="G102" i="17"/>
  <c r="G183" i="17"/>
  <c r="G55" i="17"/>
  <c r="G326" i="17"/>
  <c r="G231" i="17"/>
  <c r="G103" i="17"/>
  <c r="G253" i="17"/>
  <c r="G143" i="17"/>
  <c r="G15" i="17"/>
  <c r="G349" i="17"/>
  <c r="G206" i="17"/>
  <c r="G101" i="17"/>
  <c r="H362" i="17"/>
  <c r="H354" i="17"/>
  <c r="H346" i="17"/>
  <c r="H338" i="17"/>
  <c r="H330" i="17"/>
  <c r="H322" i="17"/>
  <c r="H314" i="17"/>
  <c r="H306" i="17"/>
  <c r="H298" i="17"/>
  <c r="H290" i="17"/>
  <c r="H282" i="17"/>
  <c r="H274" i="17"/>
  <c r="H266" i="17"/>
  <c r="H258" i="17"/>
  <c r="H250" i="17"/>
  <c r="H242" i="17"/>
  <c r="H234" i="17"/>
  <c r="H226" i="17"/>
  <c r="H218" i="17"/>
  <c r="H210" i="17"/>
  <c r="H202" i="17"/>
  <c r="H194" i="17"/>
  <c r="H186" i="17"/>
  <c r="H178" i="17"/>
  <c r="H170" i="17"/>
  <c r="H162" i="17"/>
  <c r="H154" i="17"/>
  <c r="H146" i="17"/>
  <c r="H138" i="17"/>
  <c r="H130" i="17"/>
  <c r="H122" i="17"/>
  <c r="H114" i="17"/>
  <c r="H106" i="17"/>
  <c r="H98" i="17"/>
  <c r="H90" i="17"/>
  <c r="H82" i="17"/>
  <c r="H74" i="17"/>
  <c r="H66" i="17"/>
  <c r="H58" i="17"/>
  <c r="H360" i="17"/>
  <c r="H352" i="17"/>
  <c r="H344" i="17"/>
  <c r="H336" i="17"/>
  <c r="H328" i="17"/>
  <c r="H320" i="17"/>
  <c r="H312" i="17"/>
  <c r="H304" i="17"/>
  <c r="H296" i="17"/>
  <c r="H288" i="17"/>
  <c r="H280" i="17"/>
  <c r="H272" i="17"/>
  <c r="H264" i="17"/>
  <c r="H256" i="17"/>
  <c r="H248" i="17"/>
  <c r="H240" i="17"/>
  <c r="H232" i="17"/>
  <c r="H224" i="17"/>
  <c r="H216" i="17"/>
  <c r="H208" i="17"/>
  <c r="H200" i="17"/>
  <c r="H192" i="17"/>
  <c r="H184" i="17"/>
  <c r="H176" i="17"/>
  <c r="H168" i="17"/>
  <c r="H160" i="17"/>
  <c r="H152" i="17"/>
  <c r="H144" i="17"/>
  <c r="H136" i="17"/>
  <c r="H128" i="17"/>
  <c r="H120" i="17"/>
  <c r="H112" i="17"/>
  <c r="H104" i="17"/>
  <c r="H96" i="17"/>
  <c r="H88" i="17"/>
  <c r="H80" i="17"/>
  <c r="H72" i="17"/>
  <c r="H64" i="17"/>
  <c r="H56" i="17"/>
  <c r="H359" i="17"/>
  <c r="H351" i="17"/>
  <c r="H343" i="17"/>
  <c r="H335" i="17"/>
  <c r="H327" i="17"/>
  <c r="H319" i="17"/>
  <c r="H311" i="17"/>
  <c r="H303" i="17"/>
  <c r="H295" i="17"/>
  <c r="H287" i="17"/>
  <c r="H279" i="17"/>
  <c r="H271" i="17"/>
  <c r="H263" i="17"/>
  <c r="H255" i="17"/>
  <c r="H247" i="17"/>
  <c r="H239" i="17"/>
  <c r="H231" i="17"/>
  <c r="H223" i="17"/>
  <c r="H215" i="17"/>
  <c r="H207" i="17"/>
  <c r="H199" i="17"/>
  <c r="H191" i="17"/>
  <c r="H183" i="17"/>
  <c r="H175" i="17"/>
  <c r="H167" i="17"/>
  <c r="H159" i="17"/>
  <c r="H151" i="17"/>
  <c r="H143" i="17"/>
  <c r="H135" i="17"/>
  <c r="H127" i="17"/>
  <c r="H119" i="17"/>
  <c r="H111" i="17"/>
  <c r="H103" i="17"/>
  <c r="H95" i="17"/>
  <c r="H87" i="17"/>
  <c r="H79" i="17"/>
  <c r="H71" i="17"/>
  <c r="H63" i="17"/>
  <c r="H55" i="17"/>
  <c r="H366" i="17"/>
  <c r="H358" i="17"/>
  <c r="H350" i="17"/>
  <c r="H342" i="17"/>
  <c r="H334" i="17"/>
  <c r="H326" i="17"/>
  <c r="H318" i="17"/>
  <c r="H310" i="17"/>
  <c r="H302" i="17"/>
  <c r="H294" i="17"/>
  <c r="H286" i="17"/>
  <c r="H278" i="17"/>
  <c r="H270" i="17"/>
  <c r="H262" i="17"/>
  <c r="H254" i="17"/>
  <c r="H246" i="17"/>
  <c r="H238" i="17"/>
  <c r="H230" i="17"/>
  <c r="H222" i="17"/>
  <c r="H214" i="17"/>
  <c r="H206" i="17"/>
  <c r="H198" i="17"/>
  <c r="H190" i="17"/>
  <c r="H182" i="17"/>
  <c r="H174" i="17"/>
  <c r="H166" i="17"/>
  <c r="H158" i="17"/>
  <c r="H150" i="17"/>
  <c r="H142" i="17"/>
  <c r="H134" i="17"/>
  <c r="H126" i="17"/>
  <c r="H118" i="17"/>
  <c r="H110" i="17"/>
  <c r="H102" i="17"/>
  <c r="H94" i="17"/>
  <c r="H86" i="17"/>
  <c r="H78" i="17"/>
  <c r="H70" i="17"/>
  <c r="H62" i="17"/>
  <c r="H54" i="17"/>
  <c r="H363" i="17"/>
  <c r="H347" i="17"/>
  <c r="H331" i="17"/>
  <c r="H315" i="17"/>
  <c r="H299" i="17"/>
  <c r="H283" i="17"/>
  <c r="H267" i="17"/>
  <c r="H251" i="17"/>
  <c r="H235" i="17"/>
  <c r="H219" i="17"/>
  <c r="H203" i="17"/>
  <c r="H187" i="17"/>
  <c r="H171" i="17"/>
  <c r="H155" i="17"/>
  <c r="H139" i="17"/>
  <c r="H123" i="17"/>
  <c r="H107" i="17"/>
  <c r="H91" i="17"/>
  <c r="H75" i="17"/>
  <c r="H59" i="17"/>
  <c r="H47" i="17"/>
  <c r="H39" i="17"/>
  <c r="H31" i="17"/>
  <c r="H23" i="17"/>
  <c r="H15" i="17"/>
  <c r="H7" i="17"/>
  <c r="H361" i="17"/>
  <c r="H345" i="17"/>
  <c r="H329" i="17"/>
  <c r="H313" i="17"/>
  <c r="H297" i="17"/>
  <c r="H281" i="17"/>
  <c r="H265" i="17"/>
  <c r="H249" i="17"/>
  <c r="H233" i="17"/>
  <c r="H217" i="17"/>
  <c r="H201" i="17"/>
  <c r="H185" i="17"/>
  <c r="H169" i="17"/>
  <c r="H153" i="17"/>
  <c r="H137" i="17"/>
  <c r="H121" i="17"/>
  <c r="H105" i="17"/>
  <c r="H89" i="17"/>
  <c r="H73" i="17"/>
  <c r="H57" i="17"/>
  <c r="H46" i="17"/>
  <c r="H38" i="17"/>
  <c r="H30" i="17"/>
  <c r="H22" i="17"/>
  <c r="H14" i="17"/>
  <c r="H6" i="17"/>
  <c r="H357" i="17"/>
  <c r="H341" i="17"/>
  <c r="H325" i="17"/>
  <c r="H309" i="17"/>
  <c r="H293" i="17"/>
  <c r="H277" i="17"/>
  <c r="H261" i="17"/>
  <c r="H245" i="17"/>
  <c r="H229" i="17"/>
  <c r="H213" i="17"/>
  <c r="H197" i="17"/>
  <c r="H181" i="17"/>
  <c r="H165" i="17"/>
  <c r="H149" i="17"/>
  <c r="H133" i="17"/>
  <c r="H117" i="17"/>
  <c r="H101" i="17"/>
  <c r="H85" i="17"/>
  <c r="H69" i="17"/>
  <c r="H53" i="17"/>
  <c r="H45" i="17"/>
  <c r="H37" i="17"/>
  <c r="H29" i="17"/>
  <c r="H21" i="17"/>
  <c r="H13" i="17"/>
  <c r="H5" i="17"/>
  <c r="H356" i="17"/>
  <c r="H340" i="17"/>
  <c r="H324" i="17"/>
  <c r="H308" i="17"/>
  <c r="H292" i="17"/>
  <c r="H276" i="17"/>
  <c r="H260" i="17"/>
  <c r="H244" i="17"/>
  <c r="H228" i="17"/>
  <c r="H212" i="17"/>
  <c r="H196" i="17"/>
  <c r="H180" i="17"/>
  <c r="H164" i="17"/>
  <c r="H148" i="17"/>
  <c r="H132" i="17"/>
  <c r="H116" i="17"/>
  <c r="H100" i="17"/>
  <c r="H84" i="17"/>
  <c r="H68" i="17"/>
  <c r="H52" i="17"/>
  <c r="H44" i="17"/>
  <c r="H36" i="17"/>
  <c r="H28" i="17"/>
  <c r="H20" i="17"/>
  <c r="H12" i="17"/>
  <c r="H4" i="17"/>
  <c r="H355" i="17"/>
  <c r="H339" i="17"/>
  <c r="H323" i="17"/>
  <c r="H307" i="17"/>
  <c r="H291" i="17"/>
  <c r="H275" i="17"/>
  <c r="H259" i="17"/>
  <c r="H243" i="17"/>
  <c r="H227" i="17"/>
  <c r="H211" i="17"/>
  <c r="H195" i="17"/>
  <c r="H179" i="17"/>
  <c r="H163" i="17"/>
  <c r="H147" i="17"/>
  <c r="H131" i="17"/>
  <c r="H115" i="17"/>
  <c r="H99" i="17"/>
  <c r="H83" i="17"/>
  <c r="H67" i="17"/>
  <c r="H51" i="17"/>
  <c r="H43" i="17"/>
  <c r="H35" i="17"/>
  <c r="H27" i="17"/>
  <c r="H19" i="17"/>
  <c r="H11" i="17"/>
  <c r="H3" i="17"/>
  <c r="H353" i="17"/>
  <c r="H337" i="17"/>
  <c r="H321" i="17"/>
  <c r="H305" i="17"/>
  <c r="H289" i="17"/>
  <c r="H273" i="17"/>
  <c r="H257" i="17"/>
  <c r="H241" i="17"/>
  <c r="H225" i="17"/>
  <c r="H209" i="17"/>
  <c r="H193" i="17"/>
  <c r="H177" i="17"/>
  <c r="H161" i="17"/>
  <c r="H145" i="17"/>
  <c r="H129" i="17"/>
  <c r="H113" i="17"/>
  <c r="H97" i="17"/>
  <c r="H81" i="17"/>
  <c r="H65" i="17"/>
  <c r="H50" i="17"/>
  <c r="H42" i="17"/>
  <c r="H34" i="17"/>
  <c r="H26" i="17"/>
  <c r="H18" i="17"/>
  <c r="H10" i="17"/>
  <c r="H2" i="17"/>
  <c r="H349" i="17"/>
  <c r="H285" i="17"/>
  <c r="H221" i="17"/>
  <c r="H157" i="17"/>
  <c r="H93" i="17"/>
  <c r="H41" i="17"/>
  <c r="H9" i="17"/>
  <c r="H24" i="17"/>
  <c r="H48" i="17"/>
  <c r="H348" i="17"/>
  <c r="H284" i="17"/>
  <c r="H220" i="17"/>
  <c r="H156" i="17"/>
  <c r="H92" i="17"/>
  <c r="H40" i="17"/>
  <c r="H8" i="17"/>
  <c r="H124" i="17"/>
  <c r="H301" i="17"/>
  <c r="H49" i="17"/>
  <c r="H364" i="17"/>
  <c r="H108" i="17"/>
  <c r="H333" i="17"/>
  <c r="H269" i="17"/>
  <c r="H205" i="17"/>
  <c r="H141" i="17"/>
  <c r="H77" i="17"/>
  <c r="H33" i="17"/>
  <c r="H237" i="17"/>
  <c r="H236" i="17"/>
  <c r="H332" i="17"/>
  <c r="H268" i="17"/>
  <c r="H204" i="17"/>
  <c r="H140" i="17"/>
  <c r="H76" i="17"/>
  <c r="H32" i="17"/>
  <c r="H172" i="17"/>
  <c r="H317" i="17"/>
  <c r="H253" i="17"/>
  <c r="H189" i="17"/>
  <c r="H125" i="17"/>
  <c r="H61" i="17"/>
  <c r="H25" i="17"/>
  <c r="H60" i="17"/>
  <c r="H365" i="17"/>
  <c r="H109" i="17"/>
  <c r="H16" i="17"/>
  <c r="H316" i="17"/>
  <c r="H252" i="17"/>
  <c r="H188" i="17"/>
  <c r="H173" i="17"/>
  <c r="H17" i="17"/>
  <c r="H300" i="17"/>
  <c r="I366" i="17"/>
  <c r="I358" i="17"/>
  <c r="I350" i="17"/>
  <c r="I342" i="17"/>
  <c r="I334" i="17"/>
  <c r="I326" i="17"/>
  <c r="I318" i="17"/>
  <c r="I310" i="17"/>
  <c r="I302" i="17"/>
  <c r="I294" i="17"/>
  <c r="I286" i="17"/>
  <c r="I278" i="17"/>
  <c r="I270" i="17"/>
  <c r="I262" i="17"/>
  <c r="I254" i="17"/>
  <c r="I246" i="17"/>
  <c r="I238" i="17"/>
  <c r="I230" i="17"/>
  <c r="I222" i="17"/>
  <c r="I214" i="17"/>
  <c r="I206" i="17"/>
  <c r="I198" i="17"/>
  <c r="I190" i="17"/>
  <c r="I182" i="17"/>
  <c r="I174" i="17"/>
  <c r="I166" i="17"/>
  <c r="I158" i="17"/>
  <c r="I150" i="17"/>
  <c r="I142" i="17"/>
  <c r="I134" i="17"/>
  <c r="I126" i="17"/>
  <c r="I118" i="17"/>
  <c r="I110" i="17"/>
  <c r="I102" i="17"/>
  <c r="I94" i="17"/>
  <c r="I86" i="17"/>
  <c r="I78" i="17"/>
  <c r="I70" i="17"/>
  <c r="I62" i="17"/>
  <c r="I54" i="17"/>
  <c r="I46" i="17"/>
  <c r="I38" i="17"/>
  <c r="I30" i="17"/>
  <c r="I22" i="17"/>
  <c r="I365" i="17"/>
  <c r="I357" i="17"/>
  <c r="I349" i="17"/>
  <c r="I341" i="17"/>
  <c r="I333" i="17"/>
  <c r="I325" i="17"/>
  <c r="I317" i="17"/>
  <c r="I309" i="17"/>
  <c r="I301" i="17"/>
  <c r="I293" i="17"/>
  <c r="I285" i="17"/>
  <c r="I277" i="17"/>
  <c r="I269" i="17"/>
  <c r="I261" i="17"/>
  <c r="I253" i="17"/>
  <c r="I245" i="17"/>
  <c r="I237" i="17"/>
  <c r="I229" i="17"/>
  <c r="I221" i="17"/>
  <c r="I213" i="17"/>
  <c r="I205" i="17"/>
  <c r="I197" i="17"/>
  <c r="I189" i="17"/>
  <c r="I181" i="17"/>
  <c r="I173" i="17"/>
  <c r="I165" i="17"/>
  <c r="I157" i="17"/>
  <c r="I149" i="17"/>
  <c r="I141" i="17"/>
  <c r="I133" i="17"/>
  <c r="I125" i="17"/>
  <c r="I117" i="17"/>
  <c r="I109" i="17"/>
  <c r="I101" i="17"/>
  <c r="I93" i="17"/>
  <c r="I85" i="17"/>
  <c r="I77" i="17"/>
  <c r="I69" i="17"/>
  <c r="I61" i="17"/>
  <c r="I53" i="17"/>
  <c r="I45" i="17"/>
  <c r="I37" i="17"/>
  <c r="I29" i="17"/>
  <c r="I21" i="17"/>
  <c r="I13" i="17"/>
  <c r="I5" i="17"/>
  <c r="I364" i="17"/>
  <c r="I356" i="17"/>
  <c r="I348" i="17"/>
  <c r="I340" i="17"/>
  <c r="I332" i="17"/>
  <c r="I324" i="17"/>
  <c r="I316" i="17"/>
  <c r="I308" i="17"/>
  <c r="I300" i="17"/>
  <c r="I292" i="17"/>
  <c r="I284" i="17"/>
  <c r="I276" i="17"/>
  <c r="I268" i="17"/>
  <c r="I260" i="17"/>
  <c r="I252" i="17"/>
  <c r="I244" i="17"/>
  <c r="I236" i="17"/>
  <c r="I228" i="17"/>
  <c r="I220" i="17"/>
  <c r="I212" i="17"/>
  <c r="I204" i="17"/>
  <c r="I196" i="17"/>
  <c r="I188" i="17"/>
  <c r="I180" i="17"/>
  <c r="I172" i="17"/>
  <c r="I164" i="17"/>
  <c r="I156" i="17"/>
  <c r="I148" i="17"/>
  <c r="I140" i="17"/>
  <c r="I132" i="17"/>
  <c r="I124" i="17"/>
  <c r="I116" i="17"/>
  <c r="I108" i="17"/>
  <c r="I100" i="17"/>
  <c r="I92" i="17"/>
  <c r="I84" i="17"/>
  <c r="I76" i="17"/>
  <c r="I68" i="17"/>
  <c r="I60" i="17"/>
  <c r="I52" i="17"/>
  <c r="I44" i="17"/>
  <c r="I36" i="17"/>
  <c r="I28" i="17"/>
  <c r="I20" i="17"/>
  <c r="I363" i="17"/>
  <c r="I355" i="17"/>
  <c r="I347" i="17"/>
  <c r="I339" i="17"/>
  <c r="I331" i="17"/>
  <c r="I323" i="17"/>
  <c r="I315" i="17"/>
  <c r="I307" i="17"/>
  <c r="I299" i="17"/>
  <c r="I291" i="17"/>
  <c r="I283" i="17"/>
  <c r="I275" i="17"/>
  <c r="I267" i="17"/>
  <c r="I259" i="17"/>
  <c r="I251" i="17"/>
  <c r="I243" i="17"/>
  <c r="I235" i="17"/>
  <c r="I227" i="17"/>
  <c r="I219" i="17"/>
  <c r="I211" i="17"/>
  <c r="I203" i="17"/>
  <c r="I195" i="17"/>
  <c r="I187" i="17"/>
  <c r="I179" i="17"/>
  <c r="I171" i="17"/>
  <c r="I163" i="17"/>
  <c r="I155" i="17"/>
  <c r="I147" i="17"/>
  <c r="I139" i="17"/>
  <c r="I131" i="17"/>
  <c r="I123" i="17"/>
  <c r="I115" i="17"/>
  <c r="I107" i="17"/>
  <c r="I99" i="17"/>
  <c r="I91" i="17"/>
  <c r="I83" i="17"/>
  <c r="I75" i="17"/>
  <c r="I67" i="17"/>
  <c r="I59" i="17"/>
  <c r="I51" i="17"/>
  <c r="I43" i="17"/>
  <c r="I35" i="17"/>
  <c r="I27" i="17"/>
  <c r="I19" i="17"/>
  <c r="I11" i="17"/>
  <c r="I3" i="17"/>
  <c r="I362" i="17"/>
  <c r="I354" i="17"/>
  <c r="I346" i="17"/>
  <c r="I338" i="17"/>
  <c r="I330" i="17"/>
  <c r="I322" i="17"/>
  <c r="I314" i="17"/>
  <c r="I306" i="17"/>
  <c r="I298" i="17"/>
  <c r="I290" i="17"/>
  <c r="I282" i="17"/>
  <c r="I274" i="17"/>
  <c r="I266" i="17"/>
  <c r="I258" i="17"/>
  <c r="I250" i="17"/>
  <c r="I242" i="17"/>
  <c r="I234" i="17"/>
  <c r="I226" i="17"/>
  <c r="I218" i="17"/>
  <c r="I210" i="17"/>
  <c r="I202" i="17"/>
  <c r="I194" i="17"/>
  <c r="I186" i="17"/>
  <c r="I178" i="17"/>
  <c r="I170" i="17"/>
  <c r="I162" i="17"/>
  <c r="I154" i="17"/>
  <c r="I146" i="17"/>
  <c r="I138" i="17"/>
  <c r="I130" i="17"/>
  <c r="I122" i="17"/>
  <c r="I114" i="17"/>
  <c r="I106" i="17"/>
  <c r="I98" i="17"/>
  <c r="I90" i="17"/>
  <c r="I82" i="17"/>
  <c r="I74" i="17"/>
  <c r="I66" i="17"/>
  <c r="I58" i="17"/>
  <c r="I50" i="17"/>
  <c r="I42" i="17"/>
  <c r="I34" i="17"/>
  <c r="I26" i="17"/>
  <c r="I18" i="17"/>
  <c r="I10" i="17"/>
  <c r="I2" i="17"/>
  <c r="I361" i="17"/>
  <c r="I353" i="17"/>
  <c r="I345" i="17"/>
  <c r="I337" i="17"/>
  <c r="I329" i="17"/>
  <c r="I321" i="17"/>
  <c r="I313" i="17"/>
  <c r="I305" i="17"/>
  <c r="I297" i="17"/>
  <c r="I289" i="17"/>
  <c r="I281" i="17"/>
  <c r="I273" i="17"/>
  <c r="I265" i="17"/>
  <c r="I257" i="17"/>
  <c r="I249" i="17"/>
  <c r="I241" i="17"/>
  <c r="I233" i="17"/>
  <c r="I225" i="17"/>
  <c r="I217" i="17"/>
  <c r="I209" i="17"/>
  <c r="I201" i="17"/>
  <c r="I193" i="17"/>
  <c r="I185" i="17"/>
  <c r="I177" i="17"/>
  <c r="I169" i="17"/>
  <c r="I161" i="17"/>
  <c r="I153" i="17"/>
  <c r="I145" i="17"/>
  <c r="I137" i="17"/>
  <c r="I129" i="17"/>
  <c r="I121" i="17"/>
  <c r="I113" i="17"/>
  <c r="I105" i="17"/>
  <c r="I97" i="17"/>
  <c r="I89" i="17"/>
  <c r="I81" i="17"/>
  <c r="I73" i="17"/>
  <c r="I65" i="17"/>
  <c r="I57" i="17"/>
  <c r="I49" i="17"/>
  <c r="I41" i="17"/>
  <c r="I33" i="17"/>
  <c r="I25" i="17"/>
  <c r="I17" i="17"/>
  <c r="I9" i="17"/>
  <c r="I360" i="17"/>
  <c r="I328" i="17"/>
  <c r="I296" i="17"/>
  <c r="I264" i="17"/>
  <c r="I232" i="17"/>
  <c r="I200" i="17"/>
  <c r="I168" i="17"/>
  <c r="I136" i="17"/>
  <c r="I104" i="17"/>
  <c r="I72" i="17"/>
  <c r="I40" i="17"/>
  <c r="I14" i="17"/>
  <c r="I359" i="17"/>
  <c r="I327" i="17"/>
  <c r="I295" i="17"/>
  <c r="I263" i="17"/>
  <c r="I231" i="17"/>
  <c r="I199" i="17"/>
  <c r="I167" i="17"/>
  <c r="I135" i="17"/>
  <c r="I103" i="17"/>
  <c r="I71" i="17"/>
  <c r="I39" i="17"/>
  <c r="I12" i="17"/>
  <c r="I352" i="17"/>
  <c r="I320" i="17"/>
  <c r="I288" i="17"/>
  <c r="I256" i="17"/>
  <c r="I224" i="17"/>
  <c r="I192" i="17"/>
  <c r="I160" i="17"/>
  <c r="I128" i="17"/>
  <c r="I96" i="17"/>
  <c r="I64" i="17"/>
  <c r="I32" i="17"/>
  <c r="I8" i="17"/>
  <c r="I351" i="17"/>
  <c r="I319" i="17"/>
  <c r="I287" i="17"/>
  <c r="I255" i="17"/>
  <c r="I223" i="17"/>
  <c r="I191" i="17"/>
  <c r="I159" i="17"/>
  <c r="I127" i="17"/>
  <c r="I95" i="17"/>
  <c r="I63" i="17"/>
  <c r="I31" i="17"/>
  <c r="I7" i="17"/>
  <c r="I344" i="17"/>
  <c r="I312" i="17"/>
  <c r="I280" i="17"/>
  <c r="I248" i="17"/>
  <c r="I216" i="17"/>
  <c r="I184" i="17"/>
  <c r="I152" i="17"/>
  <c r="I120" i="17"/>
  <c r="I88" i="17"/>
  <c r="I56" i="17"/>
  <c r="I24" i="17"/>
  <c r="I6" i="17"/>
  <c r="I343" i="17"/>
  <c r="I311" i="17"/>
  <c r="I279" i="17"/>
  <c r="I247" i="17"/>
  <c r="I215" i="17"/>
  <c r="I183" i="17"/>
  <c r="I151" i="17"/>
  <c r="I119" i="17"/>
  <c r="I87" i="17"/>
  <c r="I55" i="17"/>
  <c r="I23" i="17"/>
  <c r="I4" i="17"/>
  <c r="I336" i="17"/>
  <c r="I208" i="17"/>
  <c r="I80" i="17"/>
  <c r="I112" i="17"/>
  <c r="I111" i="17"/>
  <c r="I335" i="17"/>
  <c r="I207" i="17"/>
  <c r="I79" i="17"/>
  <c r="I304" i="17"/>
  <c r="I176" i="17"/>
  <c r="I48" i="17"/>
  <c r="I303" i="17"/>
  <c r="I175" i="17"/>
  <c r="I47" i="17"/>
  <c r="I240" i="17"/>
  <c r="I272" i="17"/>
  <c r="I144" i="17"/>
  <c r="I16" i="17"/>
  <c r="I239" i="17"/>
  <c r="I271" i="17"/>
  <c r="I143" i="17"/>
  <c r="I15" i="17"/>
  <c r="H64" i="12"/>
  <c r="D64" i="12"/>
  <c r="H62" i="12"/>
  <c r="F62" i="12"/>
  <c r="F64" i="12" s="1"/>
  <c r="G62" i="12"/>
  <c r="G64" i="12" s="1"/>
  <c r="E62" i="12"/>
  <c r="D62" i="12"/>
  <c r="C62" i="12"/>
  <c r="H58" i="12"/>
  <c r="N5" i="12"/>
  <c r="AW132" i="16"/>
  <c r="AV132" i="16"/>
  <c r="AU132" i="16"/>
  <c r="Z152" i="16"/>
  <c r="Z151" i="16"/>
  <c r="Z150" i="16"/>
  <c r="Z149" i="16"/>
  <c r="Z148" i="16"/>
  <c r="Z147" i="16"/>
  <c r="Z146" i="16"/>
  <c r="Z145" i="16"/>
  <c r="Z144" i="16"/>
  <c r="Z143" i="16"/>
  <c r="Z142" i="16"/>
  <c r="Z141" i="16"/>
  <c r="Z140" i="16"/>
  <c r="Z139" i="16"/>
  <c r="Z138" i="16"/>
  <c r="Z137" i="16"/>
  <c r="Z136" i="16"/>
  <c r="Z135" i="16"/>
  <c r="Z134" i="16"/>
  <c r="Z133" i="16"/>
  <c r="AA132" i="16"/>
  <c r="Z132" i="16"/>
  <c r="AT132" i="16" s="1"/>
  <c r="Y132" i="16"/>
  <c r="AH132" i="16" s="1"/>
  <c r="AS132" i="16" s="1"/>
  <c r="X132" i="16"/>
  <c r="AG132" i="16" s="1"/>
  <c r="AR132" i="16" s="1"/>
  <c r="W132" i="16"/>
  <c r="AF132" i="16" s="1"/>
  <c r="AQ132" i="16" s="1"/>
  <c r="V132" i="16"/>
  <c r="AE132" i="16" s="1"/>
  <c r="AP132" i="16" s="1"/>
  <c r="U132" i="16"/>
  <c r="AD132" i="16" s="1"/>
  <c r="AO132" i="16" s="1"/>
  <c r="T132" i="16"/>
  <c r="AC132" i="16" s="1"/>
  <c r="AA30" i="16"/>
  <c r="AJ30" i="16" s="1"/>
  <c r="AU30" i="16" s="1"/>
  <c r="Z30" i="16"/>
  <c r="AI30" i="16" s="1"/>
  <c r="AT30" i="16" s="1"/>
  <c r="Y30" i="16"/>
  <c r="AH30" i="16" s="1"/>
  <c r="AS30" i="16" s="1"/>
  <c r="X30" i="16"/>
  <c r="AG30" i="16" s="1"/>
  <c r="AR30" i="16" s="1"/>
  <c r="W30" i="16"/>
  <c r="AF30" i="16" s="1"/>
  <c r="AQ30" i="16" s="1"/>
  <c r="V30" i="16"/>
  <c r="AE30" i="16" s="1"/>
  <c r="AP30" i="16" s="1"/>
  <c r="U30" i="16"/>
  <c r="AD30" i="16" s="1"/>
  <c r="AO30" i="16" s="1"/>
  <c r="T30" i="16"/>
  <c r="AC30" i="16" s="1"/>
  <c r="AL30" i="16" s="1"/>
  <c r="AI81" i="16"/>
  <c r="AT81" i="16" s="1"/>
  <c r="T81" i="16"/>
  <c r="AC81" i="16" s="1"/>
  <c r="U81" i="16"/>
  <c r="AD81" i="16" s="1"/>
  <c r="AO81" i="16" s="1"/>
  <c r="V81" i="16"/>
  <c r="AE81" i="16" s="1"/>
  <c r="AP81" i="16" s="1"/>
  <c r="W81" i="16"/>
  <c r="AF81" i="16" s="1"/>
  <c r="AQ81" i="16" s="1"/>
  <c r="X81" i="16"/>
  <c r="AG81" i="16" s="1"/>
  <c r="AR81" i="16" s="1"/>
  <c r="Y81" i="16"/>
  <c r="AH81" i="16" s="1"/>
  <c r="AS81" i="16" s="1"/>
  <c r="Z81" i="16"/>
  <c r="AB127" i="16"/>
  <c r="AA127" i="16"/>
  <c r="AB126" i="16"/>
  <c r="AA126" i="16"/>
  <c r="AB125" i="16"/>
  <c r="AA125" i="16"/>
  <c r="AB124" i="16"/>
  <c r="AA124" i="16"/>
  <c r="AB123" i="16"/>
  <c r="AA123" i="16"/>
  <c r="AB122" i="16"/>
  <c r="AA122" i="16"/>
  <c r="AB121" i="16"/>
  <c r="AA121" i="16"/>
  <c r="AB120" i="16"/>
  <c r="AA120" i="16"/>
  <c r="AB119" i="16"/>
  <c r="AA119" i="16"/>
  <c r="AB118" i="16"/>
  <c r="AA118" i="16"/>
  <c r="AB117" i="16"/>
  <c r="AA117" i="16"/>
  <c r="AB116" i="16"/>
  <c r="AA116" i="16"/>
  <c r="AB115" i="16"/>
  <c r="AA115" i="16"/>
  <c r="AB114" i="16"/>
  <c r="AA114" i="16"/>
  <c r="AB113" i="16"/>
  <c r="AA113" i="16"/>
  <c r="AB112" i="16"/>
  <c r="AA112" i="16"/>
  <c r="AB111" i="16"/>
  <c r="AA111" i="16"/>
  <c r="AB110" i="16"/>
  <c r="AA110" i="16"/>
  <c r="AB109" i="16"/>
  <c r="AA109" i="16"/>
  <c r="AB108" i="16"/>
  <c r="AA108" i="16"/>
  <c r="AB107" i="16"/>
  <c r="AA107" i="16"/>
  <c r="Z127" i="16"/>
  <c r="Y127" i="16"/>
  <c r="X127" i="16"/>
  <c r="W127" i="16"/>
  <c r="V127" i="16"/>
  <c r="U127" i="16"/>
  <c r="T127" i="16"/>
  <c r="S127" i="16"/>
  <c r="R127" i="16"/>
  <c r="Q127" i="16"/>
  <c r="M152" i="16" s="1"/>
  <c r="P127" i="16"/>
  <c r="O127" i="16"/>
  <c r="K152" i="16" s="1"/>
  <c r="N127" i="16"/>
  <c r="M127" i="16"/>
  <c r="I152" i="16" s="1"/>
  <c r="L127" i="16"/>
  <c r="K127" i="16"/>
  <c r="G152" i="16" s="1"/>
  <c r="J127" i="16"/>
  <c r="I127" i="16"/>
  <c r="H127" i="16"/>
  <c r="G127" i="16"/>
  <c r="F127" i="16"/>
  <c r="E127" i="16"/>
  <c r="D127" i="16"/>
  <c r="C127" i="16"/>
  <c r="Z126" i="16"/>
  <c r="Y126" i="16"/>
  <c r="X126" i="16"/>
  <c r="W126" i="16"/>
  <c r="V126" i="16"/>
  <c r="U126" i="16"/>
  <c r="T126" i="16"/>
  <c r="S126" i="16"/>
  <c r="R126" i="16"/>
  <c r="Q126" i="16"/>
  <c r="M151" i="16" s="1"/>
  <c r="P126" i="16"/>
  <c r="O126" i="16"/>
  <c r="K151" i="16" s="1"/>
  <c r="N126" i="16"/>
  <c r="M126" i="16"/>
  <c r="I151" i="16" s="1"/>
  <c r="L126" i="16"/>
  <c r="K126" i="16"/>
  <c r="G151" i="16" s="1"/>
  <c r="J126" i="16"/>
  <c r="I126" i="16"/>
  <c r="H126" i="16"/>
  <c r="G126" i="16"/>
  <c r="F126" i="16"/>
  <c r="E126" i="16"/>
  <c r="D126" i="16"/>
  <c r="C126" i="16"/>
  <c r="Z125" i="16"/>
  <c r="Y125" i="16"/>
  <c r="X125" i="16"/>
  <c r="W125" i="16"/>
  <c r="V125" i="16"/>
  <c r="U125" i="16"/>
  <c r="T125" i="16"/>
  <c r="S125" i="16"/>
  <c r="R125" i="16"/>
  <c r="Q125" i="16"/>
  <c r="M150" i="16" s="1"/>
  <c r="P125" i="16"/>
  <c r="O125" i="16"/>
  <c r="K150" i="16" s="1"/>
  <c r="N125" i="16"/>
  <c r="M125" i="16"/>
  <c r="I150" i="16" s="1"/>
  <c r="L125" i="16"/>
  <c r="K125" i="16"/>
  <c r="G150" i="16" s="1"/>
  <c r="J125" i="16"/>
  <c r="I125" i="16"/>
  <c r="H125" i="16"/>
  <c r="G125" i="16"/>
  <c r="F125" i="16"/>
  <c r="E125" i="16"/>
  <c r="D125" i="16"/>
  <c r="C125" i="16"/>
  <c r="Z124" i="16"/>
  <c r="Y124" i="16"/>
  <c r="X124" i="16"/>
  <c r="W124" i="16"/>
  <c r="V124" i="16"/>
  <c r="U124" i="16"/>
  <c r="T124" i="16"/>
  <c r="S124" i="16"/>
  <c r="R124" i="16"/>
  <c r="Q124" i="16"/>
  <c r="M149" i="16" s="1"/>
  <c r="P124" i="16"/>
  <c r="O124" i="16"/>
  <c r="K149" i="16" s="1"/>
  <c r="N124" i="16"/>
  <c r="M124" i="16"/>
  <c r="I149" i="16" s="1"/>
  <c r="L124" i="16"/>
  <c r="K124" i="16"/>
  <c r="G149" i="16" s="1"/>
  <c r="J124" i="16"/>
  <c r="I124" i="16"/>
  <c r="H124" i="16"/>
  <c r="G124" i="16"/>
  <c r="F124" i="16"/>
  <c r="E124" i="16"/>
  <c r="D124" i="16"/>
  <c r="C124" i="16"/>
  <c r="Z123" i="16"/>
  <c r="Y123" i="16"/>
  <c r="X123" i="16"/>
  <c r="W123" i="16"/>
  <c r="V123" i="16"/>
  <c r="U123" i="16"/>
  <c r="T123" i="16"/>
  <c r="S123" i="16"/>
  <c r="R123" i="16"/>
  <c r="Q123" i="16"/>
  <c r="M148" i="16" s="1"/>
  <c r="P123" i="16"/>
  <c r="O123" i="16"/>
  <c r="K148" i="16" s="1"/>
  <c r="N123" i="16"/>
  <c r="M123" i="16"/>
  <c r="I148" i="16" s="1"/>
  <c r="L123" i="16"/>
  <c r="K123" i="16"/>
  <c r="G148" i="16" s="1"/>
  <c r="J123" i="16"/>
  <c r="I123" i="16"/>
  <c r="H123" i="16"/>
  <c r="G123" i="16"/>
  <c r="F123" i="16"/>
  <c r="E123" i="16"/>
  <c r="D123" i="16"/>
  <c r="C123" i="16"/>
  <c r="Z122" i="16"/>
  <c r="Y122" i="16"/>
  <c r="X122" i="16"/>
  <c r="W122" i="16"/>
  <c r="V122" i="16"/>
  <c r="U122" i="16"/>
  <c r="T122" i="16"/>
  <c r="S122" i="16"/>
  <c r="R122" i="16"/>
  <c r="Q122" i="16"/>
  <c r="M147" i="16" s="1"/>
  <c r="P122" i="16"/>
  <c r="O122" i="16"/>
  <c r="K147" i="16" s="1"/>
  <c r="N122" i="16"/>
  <c r="M122" i="16"/>
  <c r="I147" i="16" s="1"/>
  <c r="L122" i="16"/>
  <c r="K122" i="16"/>
  <c r="G147" i="16" s="1"/>
  <c r="J122" i="16"/>
  <c r="I122" i="16"/>
  <c r="H122" i="16"/>
  <c r="G122" i="16"/>
  <c r="F122" i="16"/>
  <c r="E122" i="16"/>
  <c r="D122" i="16"/>
  <c r="C122" i="16"/>
  <c r="Z121" i="16"/>
  <c r="Y121" i="16"/>
  <c r="X121" i="16"/>
  <c r="W121" i="16"/>
  <c r="V121" i="16"/>
  <c r="U121" i="16"/>
  <c r="T121" i="16"/>
  <c r="S121" i="16"/>
  <c r="R121" i="16"/>
  <c r="Q121" i="16"/>
  <c r="M146" i="16" s="1"/>
  <c r="P121" i="16"/>
  <c r="O121" i="16"/>
  <c r="K146" i="16" s="1"/>
  <c r="N121" i="16"/>
  <c r="M121" i="16"/>
  <c r="I146" i="16" s="1"/>
  <c r="L121" i="16"/>
  <c r="K121" i="16"/>
  <c r="G146" i="16" s="1"/>
  <c r="J121" i="16"/>
  <c r="I121" i="16"/>
  <c r="H121" i="16"/>
  <c r="G121" i="16"/>
  <c r="F121" i="16"/>
  <c r="E121" i="16"/>
  <c r="D121" i="16"/>
  <c r="C121" i="16"/>
  <c r="Z120" i="16"/>
  <c r="Y120" i="16"/>
  <c r="X120" i="16"/>
  <c r="W120" i="16"/>
  <c r="V120" i="16"/>
  <c r="U120" i="16"/>
  <c r="T120" i="16"/>
  <c r="S120" i="16"/>
  <c r="R120" i="16"/>
  <c r="Q120" i="16"/>
  <c r="M145" i="16" s="1"/>
  <c r="P120" i="16"/>
  <c r="O120" i="16"/>
  <c r="K145" i="16" s="1"/>
  <c r="N120" i="16"/>
  <c r="M120" i="16"/>
  <c r="I145" i="16" s="1"/>
  <c r="L120" i="16"/>
  <c r="K120" i="16"/>
  <c r="G145" i="16" s="1"/>
  <c r="J120" i="16"/>
  <c r="I120" i="16"/>
  <c r="H120" i="16"/>
  <c r="G120" i="16"/>
  <c r="F120" i="16"/>
  <c r="E120" i="16"/>
  <c r="D120" i="16"/>
  <c r="C120" i="16"/>
  <c r="Z119" i="16"/>
  <c r="Y119" i="16"/>
  <c r="X119" i="16"/>
  <c r="W119" i="16"/>
  <c r="V119" i="16"/>
  <c r="U119" i="16"/>
  <c r="T119" i="16"/>
  <c r="S119" i="16"/>
  <c r="R119" i="16"/>
  <c r="Q119" i="16"/>
  <c r="M144" i="16" s="1"/>
  <c r="P119" i="16"/>
  <c r="O119" i="16"/>
  <c r="K144" i="16" s="1"/>
  <c r="N119" i="16"/>
  <c r="M119" i="16"/>
  <c r="I144" i="16" s="1"/>
  <c r="L119" i="16"/>
  <c r="K119" i="16"/>
  <c r="G144" i="16" s="1"/>
  <c r="J119" i="16"/>
  <c r="I119" i="16"/>
  <c r="H119" i="16"/>
  <c r="G119" i="16"/>
  <c r="F119" i="16"/>
  <c r="E119" i="16"/>
  <c r="D119" i="16"/>
  <c r="C119" i="16"/>
  <c r="Z118" i="16"/>
  <c r="Y118" i="16"/>
  <c r="X118" i="16"/>
  <c r="W118" i="16"/>
  <c r="V118" i="16"/>
  <c r="U118" i="16"/>
  <c r="T118" i="16"/>
  <c r="S118" i="16"/>
  <c r="R118" i="16"/>
  <c r="Q118" i="16"/>
  <c r="M143" i="16" s="1"/>
  <c r="P118" i="16"/>
  <c r="O118" i="16"/>
  <c r="K143" i="16" s="1"/>
  <c r="N118" i="16"/>
  <c r="M118" i="16"/>
  <c r="I143" i="16" s="1"/>
  <c r="L118" i="16"/>
  <c r="K118" i="16"/>
  <c r="G143" i="16" s="1"/>
  <c r="J118" i="16"/>
  <c r="I118" i="16"/>
  <c r="H118" i="16"/>
  <c r="G118" i="16"/>
  <c r="F118" i="16"/>
  <c r="E118" i="16"/>
  <c r="D118" i="16"/>
  <c r="C118" i="16"/>
  <c r="Z117" i="16"/>
  <c r="Y117" i="16"/>
  <c r="X117" i="16"/>
  <c r="W117" i="16"/>
  <c r="V117" i="16"/>
  <c r="U117" i="16"/>
  <c r="T117" i="16"/>
  <c r="S117" i="16"/>
  <c r="R117" i="16"/>
  <c r="Q117" i="16"/>
  <c r="M142" i="16" s="1"/>
  <c r="P117" i="16"/>
  <c r="O117" i="16"/>
  <c r="K142" i="16" s="1"/>
  <c r="N117" i="16"/>
  <c r="M117" i="16"/>
  <c r="I142" i="16" s="1"/>
  <c r="L117" i="16"/>
  <c r="K117" i="16"/>
  <c r="G142" i="16" s="1"/>
  <c r="J117" i="16"/>
  <c r="I117" i="16"/>
  <c r="H117" i="16"/>
  <c r="G117" i="16"/>
  <c r="F117" i="16"/>
  <c r="E117" i="16"/>
  <c r="D117" i="16"/>
  <c r="C117" i="16"/>
  <c r="Z116" i="16"/>
  <c r="Y116" i="16"/>
  <c r="X116" i="16"/>
  <c r="W116" i="16"/>
  <c r="V116" i="16"/>
  <c r="U116" i="16"/>
  <c r="T116" i="16"/>
  <c r="S116" i="16"/>
  <c r="R116" i="16"/>
  <c r="Q116" i="16"/>
  <c r="M141" i="16" s="1"/>
  <c r="P116" i="16"/>
  <c r="O116" i="16"/>
  <c r="K141" i="16" s="1"/>
  <c r="N116" i="16"/>
  <c r="M116" i="16"/>
  <c r="I141" i="16" s="1"/>
  <c r="L116" i="16"/>
  <c r="K116" i="16"/>
  <c r="G141" i="16" s="1"/>
  <c r="J116" i="16"/>
  <c r="I116" i="16"/>
  <c r="H116" i="16"/>
  <c r="G116" i="16"/>
  <c r="F116" i="16"/>
  <c r="E116" i="16"/>
  <c r="D116" i="16"/>
  <c r="C116" i="16"/>
  <c r="Z115" i="16"/>
  <c r="Y115" i="16"/>
  <c r="X115" i="16"/>
  <c r="W115" i="16"/>
  <c r="V115" i="16"/>
  <c r="U115" i="16"/>
  <c r="T115" i="16"/>
  <c r="S115" i="16"/>
  <c r="R115" i="16"/>
  <c r="Q115" i="16"/>
  <c r="M140" i="16" s="1"/>
  <c r="P115" i="16"/>
  <c r="O115" i="16"/>
  <c r="K140" i="16" s="1"/>
  <c r="N115" i="16"/>
  <c r="M115" i="16"/>
  <c r="I140" i="16" s="1"/>
  <c r="L115" i="16"/>
  <c r="K115" i="16"/>
  <c r="G140" i="16" s="1"/>
  <c r="J115" i="16"/>
  <c r="I115" i="16"/>
  <c r="H115" i="16"/>
  <c r="G115" i="16"/>
  <c r="F115" i="16"/>
  <c r="E115" i="16"/>
  <c r="D115" i="16"/>
  <c r="C115" i="16"/>
  <c r="Z114" i="16"/>
  <c r="Y114" i="16"/>
  <c r="X114" i="16"/>
  <c r="W114" i="16"/>
  <c r="V114" i="16"/>
  <c r="U114" i="16"/>
  <c r="T114" i="16"/>
  <c r="S114" i="16"/>
  <c r="R114" i="16"/>
  <c r="Q114" i="16"/>
  <c r="M139" i="16" s="1"/>
  <c r="P114" i="16"/>
  <c r="O114" i="16"/>
  <c r="K139" i="16" s="1"/>
  <c r="N114" i="16"/>
  <c r="M114" i="16"/>
  <c r="I139" i="16" s="1"/>
  <c r="L114" i="16"/>
  <c r="K114" i="16"/>
  <c r="G139" i="16" s="1"/>
  <c r="J114" i="16"/>
  <c r="I114" i="16"/>
  <c r="H114" i="16"/>
  <c r="G114" i="16"/>
  <c r="F114" i="16"/>
  <c r="E114" i="16"/>
  <c r="D114" i="16"/>
  <c r="C114" i="16"/>
  <c r="Z113" i="16"/>
  <c r="Y113" i="16"/>
  <c r="X113" i="16"/>
  <c r="W113" i="16"/>
  <c r="V113" i="16"/>
  <c r="U113" i="16"/>
  <c r="T113" i="16"/>
  <c r="S113" i="16"/>
  <c r="R113" i="16"/>
  <c r="Q113" i="16"/>
  <c r="M138" i="16" s="1"/>
  <c r="P113" i="16"/>
  <c r="O113" i="16"/>
  <c r="K138" i="16" s="1"/>
  <c r="N113" i="16"/>
  <c r="M113" i="16"/>
  <c r="I138" i="16" s="1"/>
  <c r="L113" i="16"/>
  <c r="K113" i="16"/>
  <c r="G138" i="16" s="1"/>
  <c r="J113" i="16"/>
  <c r="I113" i="16"/>
  <c r="H113" i="16"/>
  <c r="G113" i="16"/>
  <c r="F113" i="16"/>
  <c r="E113" i="16"/>
  <c r="D113" i="16"/>
  <c r="C113" i="16"/>
  <c r="Z112" i="16"/>
  <c r="Y112" i="16"/>
  <c r="X112" i="16"/>
  <c r="W112" i="16"/>
  <c r="V112" i="16"/>
  <c r="U112" i="16"/>
  <c r="T112" i="16"/>
  <c r="S112" i="16"/>
  <c r="R112" i="16"/>
  <c r="Q112" i="16"/>
  <c r="M137" i="16" s="1"/>
  <c r="N137" i="16" s="1"/>
  <c r="Y137" i="16" s="1"/>
  <c r="AH137" i="16" s="1"/>
  <c r="AS137" i="16" s="1"/>
  <c r="I54" i="3" s="1"/>
  <c r="P112" i="16"/>
  <c r="O112" i="16"/>
  <c r="K137" i="16" s="1"/>
  <c r="N112" i="16"/>
  <c r="M112" i="16"/>
  <c r="I137" i="16" s="1"/>
  <c r="L112" i="16"/>
  <c r="K112" i="16"/>
  <c r="G137" i="16" s="1"/>
  <c r="J112" i="16"/>
  <c r="I112" i="16"/>
  <c r="H112" i="16"/>
  <c r="G112" i="16"/>
  <c r="F112" i="16"/>
  <c r="E112" i="16"/>
  <c r="D112" i="16"/>
  <c r="C112" i="16"/>
  <c r="Z111" i="16"/>
  <c r="Y111" i="16"/>
  <c r="X111" i="16"/>
  <c r="W111" i="16"/>
  <c r="V111" i="16"/>
  <c r="U111" i="16"/>
  <c r="T111" i="16"/>
  <c r="S111" i="16"/>
  <c r="R111" i="16"/>
  <c r="Q111" i="16"/>
  <c r="M136" i="16" s="1"/>
  <c r="P111" i="16"/>
  <c r="O111" i="16"/>
  <c r="K136" i="16" s="1"/>
  <c r="N111" i="16"/>
  <c r="M111" i="16"/>
  <c r="I136" i="16" s="1"/>
  <c r="L111" i="16"/>
  <c r="K111" i="16"/>
  <c r="G136" i="16" s="1"/>
  <c r="J111" i="16"/>
  <c r="I111" i="16"/>
  <c r="H111" i="16"/>
  <c r="G111" i="16"/>
  <c r="F111" i="16"/>
  <c r="E111" i="16"/>
  <c r="D111" i="16"/>
  <c r="C111" i="16"/>
  <c r="Z110" i="16"/>
  <c r="Y110" i="16"/>
  <c r="X110" i="16"/>
  <c r="W110" i="16"/>
  <c r="V110" i="16"/>
  <c r="U110" i="16"/>
  <c r="T110" i="16"/>
  <c r="S110" i="16"/>
  <c r="R110" i="16"/>
  <c r="Q110" i="16"/>
  <c r="M135" i="16" s="1"/>
  <c r="P110" i="16"/>
  <c r="O110" i="16"/>
  <c r="K135" i="16" s="1"/>
  <c r="N110" i="16"/>
  <c r="M110" i="16"/>
  <c r="I135" i="16" s="1"/>
  <c r="L110" i="16"/>
  <c r="K110" i="16"/>
  <c r="G135" i="16" s="1"/>
  <c r="J110" i="16"/>
  <c r="I110" i="16"/>
  <c r="H110" i="16"/>
  <c r="G110" i="16"/>
  <c r="F110" i="16"/>
  <c r="E110" i="16"/>
  <c r="D110" i="16"/>
  <c r="C110" i="16"/>
  <c r="Z109" i="16"/>
  <c r="Y109" i="16"/>
  <c r="X109" i="16"/>
  <c r="W109" i="16"/>
  <c r="V109" i="16"/>
  <c r="U109" i="16"/>
  <c r="T109" i="16"/>
  <c r="S109" i="16"/>
  <c r="R109" i="16"/>
  <c r="Q109" i="16"/>
  <c r="M134" i="16" s="1"/>
  <c r="N134" i="16" s="1"/>
  <c r="Y134" i="16" s="1"/>
  <c r="AH134" i="16" s="1"/>
  <c r="AS134" i="16" s="1"/>
  <c r="I51" i="3" s="1"/>
  <c r="P109" i="16"/>
  <c r="O109" i="16"/>
  <c r="K134" i="16" s="1"/>
  <c r="N109" i="16"/>
  <c r="M109" i="16"/>
  <c r="I134" i="16" s="1"/>
  <c r="L109" i="16"/>
  <c r="K109" i="16"/>
  <c r="G134" i="16" s="1"/>
  <c r="J109" i="16"/>
  <c r="I109" i="16"/>
  <c r="H109" i="16"/>
  <c r="G109" i="16"/>
  <c r="F109" i="16"/>
  <c r="E109" i="16"/>
  <c r="D109" i="16"/>
  <c r="C109" i="16"/>
  <c r="Z108" i="16"/>
  <c r="Y108" i="16"/>
  <c r="X108" i="16"/>
  <c r="W108" i="16"/>
  <c r="V108" i="16"/>
  <c r="U108" i="16"/>
  <c r="T108" i="16"/>
  <c r="S108" i="16"/>
  <c r="R108" i="16"/>
  <c r="Q108" i="16"/>
  <c r="M133" i="16" s="1"/>
  <c r="P108" i="16"/>
  <c r="O108" i="16"/>
  <c r="K133" i="16" s="1"/>
  <c r="N108" i="16"/>
  <c r="M108" i="16"/>
  <c r="I133" i="16" s="1"/>
  <c r="L108" i="16"/>
  <c r="K108" i="16"/>
  <c r="J108" i="16"/>
  <c r="I108" i="16"/>
  <c r="H108" i="16"/>
  <c r="G108" i="16"/>
  <c r="F108" i="16"/>
  <c r="E108" i="16"/>
  <c r="D108" i="16"/>
  <c r="C108" i="16"/>
  <c r="Y107" i="16"/>
  <c r="W107" i="16"/>
  <c r="U107" i="16"/>
  <c r="S107" i="16"/>
  <c r="Q107" i="16"/>
  <c r="M132" i="16" s="1"/>
  <c r="N151" i="16" s="1"/>
  <c r="Y151" i="16" s="1"/>
  <c r="AH151" i="16" s="1"/>
  <c r="AS151" i="16" s="1"/>
  <c r="I68" i="3" s="1"/>
  <c r="O107" i="16"/>
  <c r="K132" i="16" s="1"/>
  <c r="L146" i="16" s="1"/>
  <c r="X146" i="16" s="1"/>
  <c r="AG146" i="16" s="1"/>
  <c r="AR146" i="16" s="1"/>
  <c r="H63" i="3" s="1"/>
  <c r="M107" i="16"/>
  <c r="I132" i="16" s="1"/>
  <c r="K107" i="16"/>
  <c r="G132" i="16" s="1"/>
  <c r="I107" i="16"/>
  <c r="G107" i="16"/>
  <c r="E107" i="16"/>
  <c r="C107" i="16"/>
  <c r="AB56" i="16"/>
  <c r="AB57" i="16"/>
  <c r="AB58" i="16"/>
  <c r="AB59" i="16"/>
  <c r="AB60" i="16"/>
  <c r="AB61" i="16"/>
  <c r="AB62" i="16"/>
  <c r="AB63" i="16"/>
  <c r="AB64" i="16"/>
  <c r="AB65" i="16"/>
  <c r="AB66" i="16"/>
  <c r="AB67" i="16"/>
  <c r="AB68" i="16"/>
  <c r="AB69" i="16"/>
  <c r="AB70" i="16"/>
  <c r="AB71" i="16"/>
  <c r="AB72" i="16"/>
  <c r="AB73" i="16"/>
  <c r="AB74" i="16"/>
  <c r="AB75" i="16"/>
  <c r="AB76" i="16"/>
  <c r="AA57" i="16"/>
  <c r="AA58" i="16"/>
  <c r="AA59" i="16"/>
  <c r="AA60" i="16"/>
  <c r="AA61" i="16"/>
  <c r="AA62" i="16"/>
  <c r="AA63" i="16"/>
  <c r="AA64" i="16"/>
  <c r="AA65" i="16"/>
  <c r="AA66" i="16"/>
  <c r="AA67" i="16"/>
  <c r="AA68" i="16"/>
  <c r="AA69" i="16"/>
  <c r="AA70" i="16"/>
  <c r="AA71" i="16"/>
  <c r="AA72" i="16"/>
  <c r="AA73" i="16"/>
  <c r="AA74" i="16"/>
  <c r="AA75" i="16"/>
  <c r="AA76" i="16"/>
  <c r="BG53" i="16"/>
  <c r="AA56" i="16" s="1"/>
  <c r="Z76" i="16"/>
  <c r="Y76" i="16"/>
  <c r="X76" i="16"/>
  <c r="W76" i="16"/>
  <c r="V76" i="16"/>
  <c r="U76" i="16"/>
  <c r="T76" i="16"/>
  <c r="S76" i="16"/>
  <c r="R76" i="16"/>
  <c r="Q76" i="16"/>
  <c r="P76" i="16"/>
  <c r="O76" i="16"/>
  <c r="N76" i="16"/>
  <c r="M76" i="16"/>
  <c r="L76" i="16"/>
  <c r="K76" i="16"/>
  <c r="J76" i="16"/>
  <c r="I76" i="16"/>
  <c r="H76" i="16"/>
  <c r="G76" i="16"/>
  <c r="F76" i="16"/>
  <c r="E76" i="16"/>
  <c r="Z75" i="16"/>
  <c r="Y75" i="16"/>
  <c r="X75" i="16"/>
  <c r="W75" i="16"/>
  <c r="V75" i="16"/>
  <c r="U75" i="16"/>
  <c r="T75" i="16"/>
  <c r="S75" i="16"/>
  <c r="R75" i="16"/>
  <c r="Q75" i="16"/>
  <c r="P75" i="16"/>
  <c r="O75" i="16"/>
  <c r="N75" i="16"/>
  <c r="M75" i="16"/>
  <c r="L75" i="16"/>
  <c r="K75" i="16"/>
  <c r="J75" i="16"/>
  <c r="I75" i="16"/>
  <c r="H75" i="16"/>
  <c r="G75" i="16"/>
  <c r="F75" i="16"/>
  <c r="E75" i="16"/>
  <c r="Z74" i="16"/>
  <c r="Y74" i="16"/>
  <c r="X74" i="16"/>
  <c r="W74" i="16"/>
  <c r="V74" i="16"/>
  <c r="U74" i="16"/>
  <c r="T74" i="16"/>
  <c r="S74" i="16"/>
  <c r="R74" i="16"/>
  <c r="Q74" i="16"/>
  <c r="P74" i="16"/>
  <c r="O74" i="16"/>
  <c r="N74" i="16"/>
  <c r="M74" i="16"/>
  <c r="L74" i="16"/>
  <c r="K74" i="16"/>
  <c r="J74" i="16"/>
  <c r="I74" i="16"/>
  <c r="H74" i="16"/>
  <c r="G74" i="16"/>
  <c r="F74" i="16"/>
  <c r="E74" i="16"/>
  <c r="Z73" i="16"/>
  <c r="Y73" i="16"/>
  <c r="X73" i="16"/>
  <c r="W73" i="16"/>
  <c r="V73" i="16"/>
  <c r="U73" i="16"/>
  <c r="T73" i="16"/>
  <c r="S73" i="16"/>
  <c r="R73" i="16"/>
  <c r="Q73" i="16"/>
  <c r="P73" i="16"/>
  <c r="O73" i="16"/>
  <c r="N73" i="16"/>
  <c r="M73" i="16"/>
  <c r="L73" i="16"/>
  <c r="K73" i="16"/>
  <c r="J73" i="16"/>
  <c r="I73" i="16"/>
  <c r="H73" i="16"/>
  <c r="G73" i="16"/>
  <c r="F73" i="16"/>
  <c r="E73" i="16"/>
  <c r="Z72" i="16"/>
  <c r="Y72" i="16"/>
  <c r="X72" i="16"/>
  <c r="W72" i="16"/>
  <c r="V72" i="16"/>
  <c r="U72" i="16"/>
  <c r="T72" i="16"/>
  <c r="S72" i="16"/>
  <c r="R72" i="16"/>
  <c r="Q72" i="16"/>
  <c r="P72" i="16"/>
  <c r="O72" i="16"/>
  <c r="N72" i="16"/>
  <c r="M72" i="16"/>
  <c r="L72" i="16"/>
  <c r="K72" i="16"/>
  <c r="J72" i="16"/>
  <c r="I72" i="16"/>
  <c r="H72" i="16"/>
  <c r="G72" i="16"/>
  <c r="F72" i="16"/>
  <c r="E72" i="16"/>
  <c r="Z71" i="16"/>
  <c r="Y71" i="16"/>
  <c r="X71" i="16"/>
  <c r="W71" i="16"/>
  <c r="V71" i="16"/>
  <c r="U71" i="16"/>
  <c r="T71" i="16"/>
  <c r="S71" i="16"/>
  <c r="R71" i="16"/>
  <c r="Q71" i="16"/>
  <c r="P71" i="16"/>
  <c r="O71" i="16"/>
  <c r="N71" i="16"/>
  <c r="M71" i="16"/>
  <c r="L71" i="16"/>
  <c r="K71" i="16"/>
  <c r="J71" i="16"/>
  <c r="I71" i="16"/>
  <c r="H71" i="16"/>
  <c r="G71" i="16"/>
  <c r="F71" i="16"/>
  <c r="E71" i="16"/>
  <c r="Z70" i="16"/>
  <c r="Y70" i="16"/>
  <c r="X70" i="16"/>
  <c r="W70" i="16"/>
  <c r="V70" i="16"/>
  <c r="U70" i="16"/>
  <c r="T70" i="16"/>
  <c r="S70" i="16"/>
  <c r="R70" i="16"/>
  <c r="Q70" i="16"/>
  <c r="P70" i="16"/>
  <c r="O70" i="16"/>
  <c r="N70" i="16"/>
  <c r="M70" i="16"/>
  <c r="L70" i="16"/>
  <c r="K70" i="16"/>
  <c r="J70" i="16"/>
  <c r="I70" i="16"/>
  <c r="H70" i="16"/>
  <c r="G70" i="16"/>
  <c r="F70" i="16"/>
  <c r="E70" i="16"/>
  <c r="Z69" i="16"/>
  <c r="Y69" i="16"/>
  <c r="X69" i="16"/>
  <c r="W69" i="16"/>
  <c r="V69" i="16"/>
  <c r="U69" i="16"/>
  <c r="T69" i="16"/>
  <c r="S69" i="16"/>
  <c r="R69" i="16"/>
  <c r="Q69" i="16"/>
  <c r="P69" i="16"/>
  <c r="O69" i="16"/>
  <c r="N69" i="16"/>
  <c r="M69" i="16"/>
  <c r="L69" i="16"/>
  <c r="K69" i="16"/>
  <c r="J69" i="16"/>
  <c r="I69" i="16"/>
  <c r="H69" i="16"/>
  <c r="G69" i="16"/>
  <c r="F69" i="16"/>
  <c r="E69" i="16"/>
  <c r="Z68" i="16"/>
  <c r="Y68" i="16"/>
  <c r="X68" i="16"/>
  <c r="W68" i="16"/>
  <c r="V68" i="16"/>
  <c r="U68" i="16"/>
  <c r="T68" i="16"/>
  <c r="S68" i="16"/>
  <c r="R68" i="16"/>
  <c r="Q68" i="16"/>
  <c r="P68" i="16"/>
  <c r="O68" i="16"/>
  <c r="N68" i="16"/>
  <c r="M68" i="16"/>
  <c r="L68" i="16"/>
  <c r="K68" i="16"/>
  <c r="J68" i="16"/>
  <c r="I68" i="16"/>
  <c r="H68" i="16"/>
  <c r="G68" i="16"/>
  <c r="F68" i="16"/>
  <c r="E68" i="16"/>
  <c r="Z67" i="16"/>
  <c r="Y67" i="16"/>
  <c r="X67" i="16"/>
  <c r="W67" i="16"/>
  <c r="V67" i="16"/>
  <c r="U67" i="16"/>
  <c r="T67" i="16"/>
  <c r="S67" i="16"/>
  <c r="R67" i="16"/>
  <c r="Q67" i="16"/>
  <c r="P67" i="16"/>
  <c r="O67" i="16"/>
  <c r="N67" i="16"/>
  <c r="M67" i="16"/>
  <c r="L67" i="16"/>
  <c r="K67" i="16"/>
  <c r="J67" i="16"/>
  <c r="I67" i="16"/>
  <c r="H67" i="16"/>
  <c r="G67" i="16"/>
  <c r="F67" i="16"/>
  <c r="E67" i="16"/>
  <c r="Z66" i="16"/>
  <c r="Y66" i="16"/>
  <c r="X66" i="16"/>
  <c r="W66" i="16"/>
  <c r="V66" i="16"/>
  <c r="U66" i="16"/>
  <c r="T66" i="16"/>
  <c r="S66" i="16"/>
  <c r="R66" i="16"/>
  <c r="Q66" i="16"/>
  <c r="P66" i="16"/>
  <c r="O66" i="16"/>
  <c r="N66" i="16"/>
  <c r="M66" i="16"/>
  <c r="L66" i="16"/>
  <c r="K66" i="16"/>
  <c r="J66" i="16"/>
  <c r="I66" i="16"/>
  <c r="H66" i="16"/>
  <c r="G66" i="16"/>
  <c r="F66" i="16"/>
  <c r="E66" i="16"/>
  <c r="Z65" i="16"/>
  <c r="Y65" i="16"/>
  <c r="X65" i="16"/>
  <c r="W65" i="16"/>
  <c r="V65" i="16"/>
  <c r="U65" i="16"/>
  <c r="T65" i="16"/>
  <c r="S65" i="16"/>
  <c r="R65" i="16"/>
  <c r="Q65" i="16"/>
  <c r="P65" i="16"/>
  <c r="O65" i="16"/>
  <c r="N65" i="16"/>
  <c r="M65" i="16"/>
  <c r="L65" i="16"/>
  <c r="K65" i="16"/>
  <c r="J65" i="16"/>
  <c r="I65" i="16"/>
  <c r="H65" i="16"/>
  <c r="G65" i="16"/>
  <c r="F65" i="16"/>
  <c r="E65" i="16"/>
  <c r="Z64" i="16"/>
  <c r="Y64" i="16"/>
  <c r="X64" i="16"/>
  <c r="W64" i="16"/>
  <c r="V64" i="16"/>
  <c r="U64" i="16"/>
  <c r="T64" i="16"/>
  <c r="S64" i="16"/>
  <c r="R64" i="16"/>
  <c r="Q64" i="16"/>
  <c r="P64" i="16"/>
  <c r="O64" i="16"/>
  <c r="N64" i="16"/>
  <c r="M64" i="16"/>
  <c r="L64" i="16"/>
  <c r="K64" i="16"/>
  <c r="J64" i="16"/>
  <c r="I64" i="16"/>
  <c r="H64" i="16"/>
  <c r="G64" i="16"/>
  <c r="F64" i="16"/>
  <c r="E64" i="16"/>
  <c r="Z63" i="16"/>
  <c r="Y63" i="16"/>
  <c r="X63" i="16"/>
  <c r="W63" i="16"/>
  <c r="V63" i="16"/>
  <c r="U63" i="16"/>
  <c r="T63" i="16"/>
  <c r="S63" i="16"/>
  <c r="R63" i="16"/>
  <c r="Q63" i="16"/>
  <c r="P63" i="16"/>
  <c r="O63" i="16"/>
  <c r="N63" i="16"/>
  <c r="M63" i="16"/>
  <c r="L63" i="16"/>
  <c r="K63" i="16"/>
  <c r="J63" i="16"/>
  <c r="I63" i="16"/>
  <c r="H63" i="16"/>
  <c r="G63" i="16"/>
  <c r="F63" i="16"/>
  <c r="E63" i="16"/>
  <c r="Z62" i="16"/>
  <c r="Y62" i="16"/>
  <c r="X62" i="16"/>
  <c r="W62" i="16"/>
  <c r="V62" i="16"/>
  <c r="U62" i="16"/>
  <c r="T62" i="16"/>
  <c r="S62" i="16"/>
  <c r="R62" i="16"/>
  <c r="Q62" i="16"/>
  <c r="P62" i="16"/>
  <c r="O62" i="16"/>
  <c r="N62" i="16"/>
  <c r="M62" i="16"/>
  <c r="L62" i="16"/>
  <c r="K62" i="16"/>
  <c r="J62" i="16"/>
  <c r="I62" i="16"/>
  <c r="H62" i="16"/>
  <c r="G62" i="16"/>
  <c r="F62" i="16"/>
  <c r="E62" i="16"/>
  <c r="Z61" i="16"/>
  <c r="Y61" i="16"/>
  <c r="X61" i="16"/>
  <c r="W61" i="16"/>
  <c r="V61" i="16"/>
  <c r="U61" i="16"/>
  <c r="T61" i="16"/>
  <c r="S61" i="16"/>
  <c r="R61" i="16"/>
  <c r="Q61" i="16"/>
  <c r="P61" i="16"/>
  <c r="O61" i="16"/>
  <c r="N61" i="16"/>
  <c r="M61" i="16"/>
  <c r="L61" i="16"/>
  <c r="K61" i="16"/>
  <c r="J61" i="16"/>
  <c r="I61" i="16"/>
  <c r="H61" i="16"/>
  <c r="G61" i="16"/>
  <c r="F61" i="16"/>
  <c r="E61" i="16"/>
  <c r="Z60" i="16"/>
  <c r="Y60" i="16"/>
  <c r="X60" i="16"/>
  <c r="W60" i="16"/>
  <c r="V60" i="16"/>
  <c r="U60" i="16"/>
  <c r="T60" i="16"/>
  <c r="S60" i="16"/>
  <c r="R60" i="16"/>
  <c r="Q60" i="16"/>
  <c r="P60" i="16"/>
  <c r="O60" i="16"/>
  <c r="N60" i="16"/>
  <c r="M60" i="16"/>
  <c r="L60" i="16"/>
  <c r="K60" i="16"/>
  <c r="J60" i="16"/>
  <c r="I60" i="16"/>
  <c r="H60" i="16"/>
  <c r="G60" i="16"/>
  <c r="F60" i="16"/>
  <c r="E60" i="16"/>
  <c r="Z59" i="16"/>
  <c r="Y59" i="16"/>
  <c r="X59" i="16"/>
  <c r="W59" i="16"/>
  <c r="V59" i="16"/>
  <c r="U59" i="16"/>
  <c r="T59" i="16"/>
  <c r="S59" i="16"/>
  <c r="R59" i="16"/>
  <c r="Q59" i="16"/>
  <c r="P59" i="16"/>
  <c r="O59" i="16"/>
  <c r="N59" i="16"/>
  <c r="M59" i="16"/>
  <c r="L59" i="16"/>
  <c r="K59" i="16"/>
  <c r="J59" i="16"/>
  <c r="I59" i="16"/>
  <c r="H59" i="16"/>
  <c r="G59" i="16"/>
  <c r="F59" i="16"/>
  <c r="E59" i="16"/>
  <c r="Z58" i="16"/>
  <c r="Y58" i="16"/>
  <c r="X58" i="16"/>
  <c r="W58" i="16"/>
  <c r="V58" i="16"/>
  <c r="U58" i="16"/>
  <c r="T58" i="16"/>
  <c r="S58" i="16"/>
  <c r="R58" i="16"/>
  <c r="Q58" i="16"/>
  <c r="P58" i="16"/>
  <c r="O58" i="16"/>
  <c r="N58" i="16"/>
  <c r="M58" i="16"/>
  <c r="L58" i="16"/>
  <c r="K58" i="16"/>
  <c r="J58" i="16"/>
  <c r="I58" i="16"/>
  <c r="H58" i="16"/>
  <c r="G58" i="16"/>
  <c r="F58" i="16"/>
  <c r="E58" i="16"/>
  <c r="Z57" i="16"/>
  <c r="Y57" i="16"/>
  <c r="X57" i="16"/>
  <c r="W57" i="16"/>
  <c r="V57" i="16"/>
  <c r="U57" i="16"/>
  <c r="T57" i="16"/>
  <c r="S57" i="16"/>
  <c r="R57" i="16"/>
  <c r="Q57" i="16"/>
  <c r="P57" i="16"/>
  <c r="O57" i="16"/>
  <c r="N57" i="16"/>
  <c r="M57" i="16"/>
  <c r="L57" i="16"/>
  <c r="K57" i="16"/>
  <c r="J57" i="16"/>
  <c r="I57" i="16"/>
  <c r="H57" i="16"/>
  <c r="G57" i="16"/>
  <c r="F57" i="16"/>
  <c r="E57" i="16"/>
  <c r="Y56" i="16"/>
  <c r="W56" i="16"/>
  <c r="U56" i="16"/>
  <c r="S56" i="16"/>
  <c r="Q56" i="16"/>
  <c r="O56" i="16"/>
  <c r="M56" i="16"/>
  <c r="K56" i="16"/>
  <c r="I56" i="16"/>
  <c r="G56" i="16"/>
  <c r="E56" i="16"/>
  <c r="D57" i="16"/>
  <c r="D58" i="16"/>
  <c r="D59" i="16"/>
  <c r="D60" i="16"/>
  <c r="D61" i="16"/>
  <c r="D62" i="16"/>
  <c r="D63" i="16"/>
  <c r="D64" i="16"/>
  <c r="D65" i="16"/>
  <c r="D66" i="16"/>
  <c r="D67" i="16"/>
  <c r="D68" i="16"/>
  <c r="D69" i="16"/>
  <c r="D70" i="16"/>
  <c r="D71" i="16"/>
  <c r="D72" i="16"/>
  <c r="D73" i="16"/>
  <c r="D74" i="16"/>
  <c r="D75" i="16"/>
  <c r="D76" i="16"/>
  <c r="N143" i="16" l="1"/>
  <c r="Y143" i="16" s="1"/>
  <c r="AH143" i="16" s="1"/>
  <c r="AS143" i="16" s="1"/>
  <c r="I60" i="3" s="1"/>
  <c r="N144" i="16"/>
  <c r="Y144" i="16" s="1"/>
  <c r="AH144" i="16" s="1"/>
  <c r="AS144" i="16" s="1"/>
  <c r="I61" i="3" s="1"/>
  <c r="N145" i="16"/>
  <c r="Y145" i="16" s="1"/>
  <c r="AH145" i="16" s="1"/>
  <c r="AS145" i="16" s="1"/>
  <c r="I62" i="3" s="1"/>
  <c r="H141" i="16"/>
  <c r="V141" i="16" s="1"/>
  <c r="AE141" i="16" s="1"/>
  <c r="AP141" i="16" s="1"/>
  <c r="F58" i="3" s="1"/>
  <c r="N142" i="16"/>
  <c r="Y142" i="16" s="1"/>
  <c r="AH142" i="16" s="1"/>
  <c r="AS142" i="16" s="1"/>
  <c r="I59" i="3" s="1"/>
  <c r="G63" i="12"/>
  <c r="H142" i="16"/>
  <c r="V142" i="16" s="1"/>
  <c r="AE142" i="16" s="1"/>
  <c r="AP142" i="16" s="1"/>
  <c r="F59" i="3" s="1"/>
  <c r="J143" i="16"/>
  <c r="W143" i="16" s="1"/>
  <c r="AF143" i="16" s="1"/>
  <c r="AQ143" i="16" s="1"/>
  <c r="G60" i="3" s="1"/>
  <c r="J144" i="16"/>
  <c r="W144" i="16" s="1"/>
  <c r="AF144" i="16" s="1"/>
  <c r="AQ144" i="16" s="1"/>
  <c r="G61" i="3" s="1"/>
  <c r="AM30" i="16"/>
  <c r="G65" i="12"/>
  <c r="AN30" i="16"/>
  <c r="G133" i="16"/>
  <c r="H133" i="16" s="1"/>
  <c r="V133" i="16" s="1"/>
  <c r="AE133" i="16" s="1"/>
  <c r="AP133" i="16" s="1"/>
  <c r="F50" i="3" s="1"/>
  <c r="E133" i="16"/>
  <c r="H135" i="16"/>
  <c r="V135" i="16" s="1"/>
  <c r="AE135" i="16" s="1"/>
  <c r="AP135" i="16" s="1"/>
  <c r="F52" i="3" s="1"/>
  <c r="H140" i="16"/>
  <c r="V140" i="16" s="1"/>
  <c r="AE140" i="16" s="1"/>
  <c r="AP140" i="16" s="1"/>
  <c r="F57" i="3" s="1"/>
  <c r="H143" i="16"/>
  <c r="V143" i="16" s="1"/>
  <c r="AE143" i="16" s="1"/>
  <c r="AP143" i="16" s="1"/>
  <c r="F60" i="3" s="1"/>
  <c r="H145" i="16"/>
  <c r="V145" i="16" s="1"/>
  <c r="AE145" i="16" s="1"/>
  <c r="AP145" i="16" s="1"/>
  <c r="F62" i="3" s="1"/>
  <c r="H152" i="16"/>
  <c r="V152" i="16" s="1"/>
  <c r="AE152" i="16" s="1"/>
  <c r="AP152" i="16" s="1"/>
  <c r="F69" i="3" s="1"/>
  <c r="L140" i="16"/>
  <c r="X140" i="16" s="1"/>
  <c r="AG140" i="16" s="1"/>
  <c r="AR140" i="16" s="1"/>
  <c r="H57" i="3" s="1"/>
  <c r="H138" i="16"/>
  <c r="V138" i="16" s="1"/>
  <c r="AE138" i="16" s="1"/>
  <c r="AP138" i="16" s="1"/>
  <c r="F55" i="3" s="1"/>
  <c r="H150" i="16"/>
  <c r="V150" i="16" s="1"/>
  <c r="AE150" i="16" s="1"/>
  <c r="AP150" i="16" s="1"/>
  <c r="F67" i="3" s="1"/>
  <c r="AN81" i="16"/>
  <c r="AM81" i="16"/>
  <c r="AL81" i="16"/>
  <c r="J133" i="16"/>
  <c r="W133" i="16" s="1"/>
  <c r="AF133" i="16" s="1"/>
  <c r="AQ133" i="16" s="1"/>
  <c r="G50" i="3" s="1"/>
  <c r="J134" i="16"/>
  <c r="W134" i="16" s="1"/>
  <c r="AF134" i="16" s="1"/>
  <c r="AQ134" i="16" s="1"/>
  <c r="G51" i="3" s="1"/>
  <c r="J135" i="16"/>
  <c r="W135" i="16" s="1"/>
  <c r="AF135" i="16" s="1"/>
  <c r="AQ135" i="16" s="1"/>
  <c r="G52" i="3" s="1"/>
  <c r="J137" i="16"/>
  <c r="W137" i="16" s="1"/>
  <c r="AF137" i="16" s="1"/>
  <c r="AQ137" i="16" s="1"/>
  <c r="G54" i="3" s="1"/>
  <c r="Q138" i="16"/>
  <c r="Q139" i="16"/>
  <c r="Q140" i="16"/>
  <c r="J142" i="16"/>
  <c r="W142" i="16" s="1"/>
  <c r="AF142" i="16" s="1"/>
  <c r="AQ142" i="16" s="1"/>
  <c r="G59" i="3" s="1"/>
  <c r="Q144" i="16"/>
  <c r="Q145" i="16"/>
  <c r="Q146" i="16"/>
  <c r="Q147" i="16"/>
  <c r="Q148" i="16"/>
  <c r="H136" i="16"/>
  <c r="V136" i="16" s="1"/>
  <c r="AE136" i="16" s="1"/>
  <c r="AP136" i="16" s="1"/>
  <c r="F53" i="3" s="1"/>
  <c r="H139" i="16"/>
  <c r="V139" i="16" s="1"/>
  <c r="AE139" i="16" s="1"/>
  <c r="AP139" i="16" s="1"/>
  <c r="F56" i="3" s="1"/>
  <c r="AL132" i="16"/>
  <c r="AM132" i="16"/>
  <c r="L149" i="16"/>
  <c r="X149" i="16" s="1"/>
  <c r="AG149" i="16" s="1"/>
  <c r="AR149" i="16" s="1"/>
  <c r="H66" i="3" s="1"/>
  <c r="L148" i="16"/>
  <c r="X148" i="16" s="1"/>
  <c r="AG148" i="16" s="1"/>
  <c r="AR148" i="16" s="1"/>
  <c r="H65" i="3" s="1"/>
  <c r="J136" i="16"/>
  <c r="W136" i="16" s="1"/>
  <c r="AF136" i="16" s="1"/>
  <c r="AQ136" i="16" s="1"/>
  <c r="G53" i="3" s="1"/>
  <c r="J138" i="16"/>
  <c r="W138" i="16" s="1"/>
  <c r="AF138" i="16" s="1"/>
  <c r="AQ138" i="16" s="1"/>
  <c r="G55" i="3" s="1"/>
  <c r="J140" i="16"/>
  <c r="W140" i="16" s="1"/>
  <c r="AF140" i="16" s="1"/>
  <c r="AQ140" i="16" s="1"/>
  <c r="G57" i="3" s="1"/>
  <c r="Q141" i="16"/>
  <c r="J145" i="16"/>
  <c r="W145" i="16" s="1"/>
  <c r="AF145" i="16" s="1"/>
  <c r="AQ145" i="16" s="1"/>
  <c r="G62" i="3" s="1"/>
  <c r="J146" i="16"/>
  <c r="W146" i="16" s="1"/>
  <c r="AF146" i="16" s="1"/>
  <c r="AQ146" i="16" s="1"/>
  <c r="G63" i="3" s="1"/>
  <c r="J148" i="16"/>
  <c r="W148" i="16" s="1"/>
  <c r="AF148" i="16" s="1"/>
  <c r="AQ148" i="16" s="1"/>
  <c r="G65" i="3" s="1"/>
  <c r="Q149" i="16"/>
  <c r="E135" i="16"/>
  <c r="L134" i="16"/>
  <c r="X134" i="16" s="1"/>
  <c r="AG134" i="16" s="1"/>
  <c r="AR134" i="16" s="1"/>
  <c r="H51" i="3" s="1"/>
  <c r="L138" i="16"/>
  <c r="X138" i="16" s="1"/>
  <c r="AG138" i="16" s="1"/>
  <c r="AR138" i="16" s="1"/>
  <c r="H55" i="3" s="1"/>
  <c r="L139" i="16"/>
  <c r="X139" i="16" s="1"/>
  <c r="AG139" i="16" s="1"/>
  <c r="AR139" i="16" s="1"/>
  <c r="H56" i="3" s="1"/>
  <c r="E143" i="16"/>
  <c r="E147" i="16"/>
  <c r="L150" i="16"/>
  <c r="X150" i="16" s="1"/>
  <c r="AG150" i="16" s="1"/>
  <c r="AR150" i="16" s="1"/>
  <c r="H67" i="3" s="1"/>
  <c r="H134" i="16"/>
  <c r="V134" i="16" s="1"/>
  <c r="AE134" i="16" s="1"/>
  <c r="AP134" i="16" s="1"/>
  <c r="F51" i="3" s="1"/>
  <c r="H137" i="16"/>
  <c r="V137" i="16" s="1"/>
  <c r="AE137" i="16" s="1"/>
  <c r="AP137" i="16" s="1"/>
  <c r="F54" i="3" s="1"/>
  <c r="H144" i="16"/>
  <c r="V144" i="16" s="1"/>
  <c r="AE144" i="16" s="1"/>
  <c r="AP144" i="16" s="1"/>
  <c r="F61" i="3" s="1"/>
  <c r="H146" i="16"/>
  <c r="V146" i="16" s="1"/>
  <c r="AE146" i="16" s="1"/>
  <c r="AP146" i="16" s="1"/>
  <c r="F63" i="3" s="1"/>
  <c r="H147" i="16"/>
  <c r="V147" i="16" s="1"/>
  <c r="AE147" i="16" s="1"/>
  <c r="AP147" i="16" s="1"/>
  <c r="F64" i="3" s="1"/>
  <c r="H148" i="16"/>
  <c r="V148" i="16" s="1"/>
  <c r="AE148" i="16" s="1"/>
  <c r="AP148" i="16" s="1"/>
  <c r="F65" i="3" s="1"/>
  <c r="H149" i="16"/>
  <c r="V149" i="16" s="1"/>
  <c r="AE149" i="16" s="1"/>
  <c r="AP149" i="16" s="1"/>
  <c r="F66" i="3" s="1"/>
  <c r="H151" i="16"/>
  <c r="V151" i="16" s="1"/>
  <c r="AE151" i="16" s="1"/>
  <c r="AP151" i="16" s="1"/>
  <c r="F68" i="3" s="1"/>
  <c r="E138" i="16"/>
  <c r="Q133" i="16"/>
  <c r="Q134" i="16"/>
  <c r="Q135" i="16"/>
  <c r="Q136" i="16"/>
  <c r="Q137" i="16"/>
  <c r="J139" i="16"/>
  <c r="W139" i="16" s="1"/>
  <c r="AF139" i="16" s="1"/>
  <c r="AQ139" i="16" s="1"/>
  <c r="G56" i="3" s="1"/>
  <c r="J141" i="16"/>
  <c r="W141" i="16" s="1"/>
  <c r="AF141" i="16" s="1"/>
  <c r="AQ141" i="16" s="1"/>
  <c r="G58" i="3" s="1"/>
  <c r="Q142" i="16"/>
  <c r="Q143" i="16"/>
  <c r="J147" i="16"/>
  <c r="W147" i="16" s="1"/>
  <c r="AF147" i="16" s="1"/>
  <c r="AQ147" i="16" s="1"/>
  <c r="G64" i="3" s="1"/>
  <c r="J149" i="16"/>
  <c r="W149" i="16" s="1"/>
  <c r="AF149" i="16" s="1"/>
  <c r="AQ149" i="16" s="1"/>
  <c r="G66" i="3" s="1"/>
  <c r="J152" i="16"/>
  <c r="W152" i="16" s="1"/>
  <c r="AF152" i="16" s="1"/>
  <c r="AQ152" i="16" s="1"/>
  <c r="G69" i="3" s="1"/>
  <c r="Q150" i="16"/>
  <c r="J151" i="16"/>
  <c r="W151" i="16" s="1"/>
  <c r="AF151" i="16" s="1"/>
  <c r="AQ151" i="16" s="1"/>
  <c r="G68" i="3" s="1"/>
  <c r="Q152" i="16"/>
  <c r="Q132" i="16"/>
  <c r="N133" i="16"/>
  <c r="Y133" i="16" s="1"/>
  <c r="AH133" i="16" s="1"/>
  <c r="AS133" i="16" s="1"/>
  <c r="I50" i="3" s="1"/>
  <c r="N135" i="16"/>
  <c r="Y135" i="16" s="1"/>
  <c r="AH135" i="16" s="1"/>
  <c r="AS135" i="16" s="1"/>
  <c r="I52" i="3" s="1"/>
  <c r="N136" i="16"/>
  <c r="Y136" i="16" s="1"/>
  <c r="AH136" i="16" s="1"/>
  <c r="AS136" i="16" s="1"/>
  <c r="I53" i="3" s="1"/>
  <c r="N138" i="16"/>
  <c r="Y138" i="16" s="1"/>
  <c r="AH138" i="16" s="1"/>
  <c r="AS138" i="16" s="1"/>
  <c r="I55" i="3" s="1"/>
  <c r="N139" i="16"/>
  <c r="Y139" i="16" s="1"/>
  <c r="AH139" i="16" s="1"/>
  <c r="AS139" i="16" s="1"/>
  <c r="I56" i="3" s="1"/>
  <c r="N140" i="16"/>
  <c r="Y140" i="16" s="1"/>
  <c r="AH140" i="16" s="1"/>
  <c r="AS140" i="16" s="1"/>
  <c r="I57" i="3" s="1"/>
  <c r="N141" i="16"/>
  <c r="Y141" i="16" s="1"/>
  <c r="AH141" i="16" s="1"/>
  <c r="AS141" i="16" s="1"/>
  <c r="I58" i="3" s="1"/>
  <c r="N146" i="16"/>
  <c r="Y146" i="16" s="1"/>
  <c r="AH146" i="16" s="1"/>
  <c r="AS146" i="16" s="1"/>
  <c r="I63" i="3" s="1"/>
  <c r="N147" i="16"/>
  <c r="Y147" i="16" s="1"/>
  <c r="AH147" i="16" s="1"/>
  <c r="AS147" i="16" s="1"/>
  <c r="I64" i="3" s="1"/>
  <c r="N148" i="16"/>
  <c r="Y148" i="16" s="1"/>
  <c r="AH148" i="16" s="1"/>
  <c r="AS148" i="16" s="1"/>
  <c r="I65" i="3" s="1"/>
  <c r="N149" i="16"/>
  <c r="Y149" i="16" s="1"/>
  <c r="AH149" i="16" s="1"/>
  <c r="AS149" i="16" s="1"/>
  <c r="I66" i="3" s="1"/>
  <c r="N150" i="16"/>
  <c r="Y150" i="16" s="1"/>
  <c r="AH150" i="16" s="1"/>
  <c r="AS150" i="16" s="1"/>
  <c r="I67" i="3" s="1"/>
  <c r="N152" i="16"/>
  <c r="Y152" i="16" s="1"/>
  <c r="AH152" i="16" s="1"/>
  <c r="AS152" i="16" s="1"/>
  <c r="I69" i="3" s="1"/>
  <c r="AW30" i="16"/>
  <c r="AV30" i="16"/>
  <c r="J150" i="16"/>
  <c r="W150" i="16" s="1"/>
  <c r="AF150" i="16" s="1"/>
  <c r="AQ150" i="16" s="1"/>
  <c r="G67" i="3" s="1"/>
  <c r="Q151" i="16"/>
  <c r="L133" i="16"/>
  <c r="X133" i="16" s="1"/>
  <c r="AG133" i="16" s="1"/>
  <c r="AR133" i="16" s="1"/>
  <c r="H50" i="3" s="1"/>
  <c r="E134" i="16"/>
  <c r="L135" i="16"/>
  <c r="X135" i="16" s="1"/>
  <c r="AG135" i="16" s="1"/>
  <c r="AR135" i="16" s="1"/>
  <c r="H52" i="3" s="1"/>
  <c r="E136" i="16"/>
  <c r="L136" i="16"/>
  <c r="X136" i="16" s="1"/>
  <c r="AG136" i="16" s="1"/>
  <c r="AR136" i="16" s="1"/>
  <c r="H53" i="3" s="1"/>
  <c r="E137" i="16"/>
  <c r="L137" i="16"/>
  <c r="X137" i="16" s="1"/>
  <c r="AG137" i="16" s="1"/>
  <c r="AR137" i="16" s="1"/>
  <c r="H54" i="3" s="1"/>
  <c r="E139" i="16"/>
  <c r="E140" i="16"/>
  <c r="E141" i="16"/>
  <c r="L141" i="16"/>
  <c r="X141" i="16" s="1"/>
  <c r="AG141" i="16" s="1"/>
  <c r="AR141" i="16" s="1"/>
  <c r="H58" i="3" s="1"/>
  <c r="E142" i="16"/>
  <c r="L142" i="16"/>
  <c r="X142" i="16" s="1"/>
  <c r="AG142" i="16" s="1"/>
  <c r="AR142" i="16" s="1"/>
  <c r="H59" i="3" s="1"/>
  <c r="L143" i="16"/>
  <c r="X143" i="16" s="1"/>
  <c r="AG143" i="16" s="1"/>
  <c r="AR143" i="16" s="1"/>
  <c r="H60" i="3" s="1"/>
  <c r="E144" i="16"/>
  <c r="F144" i="16" s="1"/>
  <c r="U144" i="16" s="1"/>
  <c r="AD144" i="16" s="1"/>
  <c r="AO144" i="16" s="1"/>
  <c r="E61" i="3" s="1"/>
  <c r="L144" i="16"/>
  <c r="X144" i="16" s="1"/>
  <c r="AG144" i="16" s="1"/>
  <c r="AR144" i="16" s="1"/>
  <c r="H61" i="3" s="1"/>
  <c r="E145" i="16"/>
  <c r="L145" i="16"/>
  <c r="X145" i="16" s="1"/>
  <c r="AG145" i="16" s="1"/>
  <c r="AR145" i="16" s="1"/>
  <c r="H62" i="3" s="1"/>
  <c r="E146" i="16"/>
  <c r="L147" i="16"/>
  <c r="X147" i="16" s="1"/>
  <c r="AG147" i="16" s="1"/>
  <c r="AR147" i="16" s="1"/>
  <c r="H64" i="3" s="1"/>
  <c r="E148" i="16"/>
  <c r="E149" i="16"/>
  <c r="F149" i="16" s="1"/>
  <c r="U149" i="16" s="1"/>
  <c r="AD149" i="16" s="1"/>
  <c r="AO149" i="16" s="1"/>
  <c r="E66" i="3" s="1"/>
  <c r="E150" i="16"/>
  <c r="F150" i="16" s="1"/>
  <c r="U150" i="16" s="1"/>
  <c r="AD150" i="16" s="1"/>
  <c r="AO150" i="16" s="1"/>
  <c r="E67" i="3" s="1"/>
  <c r="E151" i="16"/>
  <c r="F151" i="16" s="1"/>
  <c r="U151" i="16" s="1"/>
  <c r="AD151" i="16" s="1"/>
  <c r="AO151" i="16" s="1"/>
  <c r="E68" i="3" s="1"/>
  <c r="L151" i="16"/>
  <c r="X151" i="16" s="1"/>
  <c r="AG151" i="16" s="1"/>
  <c r="AR151" i="16" s="1"/>
  <c r="H68" i="3" s="1"/>
  <c r="E152" i="16"/>
  <c r="F152" i="16" s="1"/>
  <c r="U152" i="16" s="1"/>
  <c r="AD152" i="16" s="1"/>
  <c r="AO152" i="16" s="1"/>
  <c r="E69" i="3" s="1"/>
  <c r="L152" i="16"/>
  <c r="X152" i="16" s="1"/>
  <c r="AG152" i="16" s="1"/>
  <c r="AR152" i="16" s="1"/>
  <c r="H69" i="3" s="1"/>
  <c r="E132" i="16"/>
  <c r="C64" i="12"/>
  <c r="C63" i="12"/>
  <c r="E63" i="12"/>
  <c r="E64" i="12"/>
  <c r="E65" i="12" s="1"/>
  <c r="AN132" i="16"/>
  <c r="C135" i="16"/>
  <c r="C139" i="16"/>
  <c r="C132" i="16"/>
  <c r="C134" i="16"/>
  <c r="D134" i="16" s="1"/>
  <c r="T134" i="16" s="1"/>
  <c r="AC134" i="16" s="1"/>
  <c r="C138" i="16"/>
  <c r="C142" i="16"/>
  <c r="D142" i="16" s="1"/>
  <c r="T142" i="16" s="1"/>
  <c r="AC142" i="16" s="1"/>
  <c r="C146" i="16"/>
  <c r="C150" i="16"/>
  <c r="C143" i="16"/>
  <c r="C147" i="16"/>
  <c r="C151" i="16"/>
  <c r="D151" i="16" s="1"/>
  <c r="T151" i="16" s="1"/>
  <c r="AC151" i="16" s="1"/>
  <c r="C133" i="16"/>
  <c r="D133" i="16" s="1"/>
  <c r="T133" i="16" s="1"/>
  <c r="AC133" i="16" s="1"/>
  <c r="C137" i="16"/>
  <c r="C141" i="16"/>
  <c r="D141" i="16" s="1"/>
  <c r="T141" i="16" s="1"/>
  <c r="AC141" i="16" s="1"/>
  <c r="C145" i="16"/>
  <c r="C149" i="16"/>
  <c r="C136" i="16"/>
  <c r="C140" i="16"/>
  <c r="C144" i="16"/>
  <c r="D144" i="16" s="1"/>
  <c r="T144" i="16" s="1"/>
  <c r="AC144" i="16" s="1"/>
  <c r="C148" i="16"/>
  <c r="D148" i="16" s="1"/>
  <c r="T148" i="16" s="1"/>
  <c r="AC148" i="16" s="1"/>
  <c r="C152" i="16"/>
  <c r="C57" i="16"/>
  <c r="C58" i="16"/>
  <c r="C59" i="16"/>
  <c r="C60" i="16"/>
  <c r="C61" i="16"/>
  <c r="C62" i="16"/>
  <c r="C63" i="16"/>
  <c r="C64" i="16"/>
  <c r="C65" i="16"/>
  <c r="C66" i="16"/>
  <c r="C67" i="16"/>
  <c r="C68" i="16"/>
  <c r="C69" i="16"/>
  <c r="C70" i="16"/>
  <c r="C71" i="16"/>
  <c r="C72" i="16"/>
  <c r="C73" i="16"/>
  <c r="C74" i="16"/>
  <c r="C75" i="16"/>
  <c r="C76" i="16"/>
  <c r="C56" i="16"/>
  <c r="C81" i="16" s="1"/>
  <c r="F141" i="16" l="1"/>
  <c r="U141" i="16" s="1"/>
  <c r="AD141" i="16" s="1"/>
  <c r="AO141" i="16" s="1"/>
  <c r="E58" i="3" s="1"/>
  <c r="F134" i="16"/>
  <c r="U134" i="16" s="1"/>
  <c r="AD134" i="16" s="1"/>
  <c r="AO134" i="16" s="1"/>
  <c r="E51" i="3" s="1"/>
  <c r="R135" i="16"/>
  <c r="F137" i="16"/>
  <c r="U137" i="16" s="1"/>
  <c r="AD137" i="16" s="1"/>
  <c r="AO137" i="16" s="1"/>
  <c r="E54" i="3" s="1"/>
  <c r="F148" i="16"/>
  <c r="U148" i="16" s="1"/>
  <c r="AD148" i="16" s="1"/>
  <c r="AO148" i="16" s="1"/>
  <c r="E65" i="3" s="1"/>
  <c r="R150" i="16"/>
  <c r="AA150" i="16" s="1"/>
  <c r="R137" i="16"/>
  <c r="AA137" i="16" s="1"/>
  <c r="F143" i="16"/>
  <c r="U143" i="16" s="1"/>
  <c r="AD143" i="16" s="1"/>
  <c r="AO143" i="16" s="1"/>
  <c r="E60" i="3" s="1"/>
  <c r="R136" i="16"/>
  <c r="R139" i="16"/>
  <c r="F145" i="16"/>
  <c r="U145" i="16" s="1"/>
  <c r="AD145" i="16" s="1"/>
  <c r="AO145" i="16" s="1"/>
  <c r="E62" i="3" s="1"/>
  <c r="F140" i="16"/>
  <c r="U140" i="16" s="1"/>
  <c r="AD140" i="16" s="1"/>
  <c r="AO140" i="16" s="1"/>
  <c r="E57" i="3" s="1"/>
  <c r="R134" i="16"/>
  <c r="AA134" i="16" s="1"/>
  <c r="R148" i="16"/>
  <c r="AA148" i="16" s="1"/>
  <c r="R138" i="16"/>
  <c r="F139" i="16"/>
  <c r="U139" i="16" s="1"/>
  <c r="AD139" i="16" s="1"/>
  <c r="AO139" i="16" s="1"/>
  <c r="E56" i="3" s="1"/>
  <c r="R151" i="16"/>
  <c r="R143" i="16"/>
  <c r="R133" i="16"/>
  <c r="AA133" i="16" s="1"/>
  <c r="F135" i="16"/>
  <c r="U135" i="16" s="1"/>
  <c r="AD135" i="16" s="1"/>
  <c r="AO135" i="16" s="1"/>
  <c r="E52" i="3" s="1"/>
  <c r="R147" i="16"/>
  <c r="AI147" i="16" s="1"/>
  <c r="AL133" i="16"/>
  <c r="B50" i="3" s="1"/>
  <c r="AN133" i="16"/>
  <c r="D50" i="3" s="1"/>
  <c r="AM133" i="16"/>
  <c r="C50" i="3" s="1"/>
  <c r="AM141" i="16"/>
  <c r="C58" i="3" s="1"/>
  <c r="AL141" i="16"/>
  <c r="B58" i="3" s="1"/>
  <c r="AN141" i="16"/>
  <c r="D58" i="3" s="1"/>
  <c r="AL142" i="16"/>
  <c r="B59" i="3" s="1"/>
  <c r="AN142" i="16"/>
  <c r="D59" i="3" s="1"/>
  <c r="AM142" i="16"/>
  <c r="C59" i="3" s="1"/>
  <c r="AI137" i="16"/>
  <c r="D152" i="16"/>
  <c r="T152" i="16" s="1"/>
  <c r="AC152" i="16" s="1"/>
  <c r="D137" i="16"/>
  <c r="T137" i="16" s="1"/>
  <c r="AC137" i="16" s="1"/>
  <c r="D138" i="16"/>
  <c r="T138" i="16" s="1"/>
  <c r="AC138" i="16" s="1"/>
  <c r="AI136" i="16"/>
  <c r="AA136" i="16"/>
  <c r="R141" i="16"/>
  <c r="R140" i="16"/>
  <c r="AM134" i="16"/>
  <c r="C51" i="3" s="1"/>
  <c r="AL134" i="16"/>
  <c r="B51" i="3" s="1"/>
  <c r="AN134" i="16"/>
  <c r="D51" i="3" s="1"/>
  <c r="AM151" i="16"/>
  <c r="C68" i="3" s="1"/>
  <c r="AN151" i="16"/>
  <c r="D68" i="3" s="1"/>
  <c r="AL151" i="16"/>
  <c r="B68" i="3" s="1"/>
  <c r="D147" i="16"/>
  <c r="T147" i="16" s="1"/>
  <c r="AC147" i="16" s="1"/>
  <c r="AI133" i="16"/>
  <c r="D136" i="16"/>
  <c r="T136" i="16" s="1"/>
  <c r="AC136" i="16" s="1"/>
  <c r="D143" i="16"/>
  <c r="T143" i="16" s="1"/>
  <c r="AC143" i="16" s="1"/>
  <c r="D135" i="16"/>
  <c r="T135" i="16" s="1"/>
  <c r="AC135" i="16" s="1"/>
  <c r="R142" i="16"/>
  <c r="F138" i="16"/>
  <c r="U138" i="16" s="1"/>
  <c r="AD138" i="16" s="1"/>
  <c r="AO138" i="16" s="1"/>
  <c r="E55" i="3" s="1"/>
  <c r="R149" i="16"/>
  <c r="R146" i="16"/>
  <c r="AA151" i="16"/>
  <c r="AI151" i="16"/>
  <c r="AI134" i="16"/>
  <c r="AA138" i="16"/>
  <c r="AI138" i="16"/>
  <c r="D140" i="16"/>
  <c r="T140" i="16" s="1"/>
  <c r="AC140" i="16" s="1"/>
  <c r="I64" i="12"/>
  <c r="C65" i="12"/>
  <c r="I65" i="12" s="1"/>
  <c r="D149" i="16"/>
  <c r="T149" i="16" s="1"/>
  <c r="AC149" i="16" s="1"/>
  <c r="D150" i="16"/>
  <c r="T150" i="16" s="1"/>
  <c r="AC150" i="16" s="1"/>
  <c r="F142" i="16"/>
  <c r="U142" i="16" s="1"/>
  <c r="AD142" i="16" s="1"/>
  <c r="AO142" i="16" s="1"/>
  <c r="E59" i="3" s="1"/>
  <c r="F136" i="16"/>
  <c r="U136" i="16" s="1"/>
  <c r="AD136" i="16" s="1"/>
  <c r="AO136" i="16" s="1"/>
  <c r="E53" i="3" s="1"/>
  <c r="R152" i="16"/>
  <c r="R145" i="16"/>
  <c r="F133" i="16"/>
  <c r="U133" i="16" s="1"/>
  <c r="AD133" i="16" s="1"/>
  <c r="AO133" i="16" s="1"/>
  <c r="E50" i="3" s="1"/>
  <c r="AL148" i="16"/>
  <c r="B65" i="3" s="1"/>
  <c r="AM148" i="16"/>
  <c r="C65" i="3" s="1"/>
  <c r="AN148" i="16"/>
  <c r="D65" i="3" s="1"/>
  <c r="AI135" i="16"/>
  <c r="AA135" i="16"/>
  <c r="AA139" i="16"/>
  <c r="AI139" i="16"/>
  <c r="AM144" i="16"/>
  <c r="C61" i="3" s="1"/>
  <c r="AL144" i="16"/>
  <c r="B61" i="3" s="1"/>
  <c r="AN144" i="16"/>
  <c r="D61" i="3" s="1"/>
  <c r="D139" i="16"/>
  <c r="T139" i="16" s="1"/>
  <c r="AC139" i="16" s="1"/>
  <c r="AA143" i="16"/>
  <c r="AI143" i="16"/>
  <c r="D145" i="16"/>
  <c r="T145" i="16" s="1"/>
  <c r="AC145" i="16" s="1"/>
  <c r="D146" i="16"/>
  <c r="T146" i="16" s="1"/>
  <c r="AC146" i="16" s="1"/>
  <c r="F146" i="16"/>
  <c r="U146" i="16" s="1"/>
  <c r="AD146" i="16" s="1"/>
  <c r="AO146" i="16" s="1"/>
  <c r="E63" i="3" s="1"/>
  <c r="F147" i="16"/>
  <c r="U147" i="16" s="1"/>
  <c r="AD147" i="16" s="1"/>
  <c r="AO147" i="16" s="1"/>
  <c r="E64" i="3" s="1"/>
  <c r="R144" i="16"/>
  <c r="Q101" i="16"/>
  <c r="O101" i="16"/>
  <c r="M101" i="16"/>
  <c r="K101" i="16"/>
  <c r="I101" i="16"/>
  <c r="G101" i="16"/>
  <c r="E101" i="16"/>
  <c r="C101" i="16"/>
  <c r="D101" i="16" s="1"/>
  <c r="Q100" i="16"/>
  <c r="O100" i="16"/>
  <c r="M100" i="16"/>
  <c r="K100" i="16"/>
  <c r="I100" i="16"/>
  <c r="G100" i="16"/>
  <c r="E100" i="16"/>
  <c r="C100" i="16"/>
  <c r="D100" i="16" s="1"/>
  <c r="Q99" i="16"/>
  <c r="O99" i="16"/>
  <c r="M99" i="16"/>
  <c r="K99" i="16"/>
  <c r="I99" i="16"/>
  <c r="G99" i="16"/>
  <c r="E99" i="16"/>
  <c r="C99" i="16"/>
  <c r="D99" i="16" s="1"/>
  <c r="Q98" i="16"/>
  <c r="O98" i="16"/>
  <c r="M98" i="16"/>
  <c r="K98" i="16"/>
  <c r="I98" i="16"/>
  <c r="G98" i="16"/>
  <c r="E98" i="16"/>
  <c r="C98" i="16"/>
  <c r="D98" i="16" s="1"/>
  <c r="Q97" i="16"/>
  <c r="O97" i="16"/>
  <c r="M97" i="16"/>
  <c r="K97" i="16"/>
  <c r="I97" i="16"/>
  <c r="G97" i="16"/>
  <c r="E97" i="16"/>
  <c r="C97" i="16"/>
  <c r="D97" i="16" s="1"/>
  <c r="Q96" i="16"/>
  <c r="O96" i="16"/>
  <c r="M96" i="16"/>
  <c r="K96" i="16"/>
  <c r="I96" i="16"/>
  <c r="G96" i="16"/>
  <c r="E96" i="16"/>
  <c r="C96" i="16"/>
  <c r="D96" i="16" s="1"/>
  <c r="Q95" i="16"/>
  <c r="O95" i="16"/>
  <c r="M95" i="16"/>
  <c r="K95" i="16"/>
  <c r="I95" i="16"/>
  <c r="G95" i="16"/>
  <c r="E95" i="16"/>
  <c r="C95" i="16"/>
  <c r="D95" i="16" s="1"/>
  <c r="Q94" i="16"/>
  <c r="O94" i="16"/>
  <c r="M94" i="16"/>
  <c r="K94" i="16"/>
  <c r="I94" i="16"/>
  <c r="G94" i="16"/>
  <c r="E94" i="16"/>
  <c r="C94" i="16"/>
  <c r="D94" i="16" s="1"/>
  <c r="Q93" i="16"/>
  <c r="O93" i="16"/>
  <c r="M93" i="16"/>
  <c r="K93" i="16"/>
  <c r="I93" i="16"/>
  <c r="G93" i="16"/>
  <c r="E93" i="16"/>
  <c r="C93" i="16"/>
  <c r="D93" i="16" s="1"/>
  <c r="Q92" i="16"/>
  <c r="O92" i="16"/>
  <c r="M92" i="16"/>
  <c r="K92" i="16"/>
  <c r="I92" i="16"/>
  <c r="G92" i="16"/>
  <c r="E92" i="16"/>
  <c r="C92" i="16"/>
  <c r="D92" i="16" s="1"/>
  <c r="Q91" i="16"/>
  <c r="O91" i="16"/>
  <c r="M91" i="16"/>
  <c r="K91" i="16"/>
  <c r="I91" i="16"/>
  <c r="G91" i="16"/>
  <c r="E91" i="16"/>
  <c r="C91" i="16"/>
  <c r="D91" i="16" s="1"/>
  <c r="Q90" i="16"/>
  <c r="O90" i="16"/>
  <c r="M90" i="16"/>
  <c r="K90" i="16"/>
  <c r="I90" i="16"/>
  <c r="G90" i="16"/>
  <c r="E90" i="16"/>
  <c r="C90" i="16"/>
  <c r="D90" i="16" s="1"/>
  <c r="Q89" i="16"/>
  <c r="O89" i="16"/>
  <c r="M89" i="16"/>
  <c r="K89" i="16"/>
  <c r="I89" i="16"/>
  <c r="G89" i="16"/>
  <c r="E89" i="16"/>
  <c r="C89" i="16"/>
  <c r="D89" i="16" s="1"/>
  <c r="Q88" i="16"/>
  <c r="O88" i="16"/>
  <c r="M88" i="16"/>
  <c r="K88" i="16"/>
  <c r="I88" i="16"/>
  <c r="G88" i="16"/>
  <c r="E88" i="16"/>
  <c r="C88" i="16"/>
  <c r="D88" i="16" s="1"/>
  <c r="Q87" i="16"/>
  <c r="O87" i="16"/>
  <c r="M87" i="16"/>
  <c r="K87" i="16"/>
  <c r="I87" i="16"/>
  <c r="G87" i="16"/>
  <c r="E87" i="16"/>
  <c r="C87" i="16"/>
  <c r="D87" i="16" s="1"/>
  <c r="Q86" i="16"/>
  <c r="O86" i="16"/>
  <c r="M86" i="16"/>
  <c r="K86" i="16"/>
  <c r="I86" i="16"/>
  <c r="G86" i="16"/>
  <c r="E86" i="16"/>
  <c r="C86" i="16"/>
  <c r="D86" i="16" s="1"/>
  <c r="Q85" i="16"/>
  <c r="O85" i="16"/>
  <c r="M85" i="16"/>
  <c r="K85" i="16"/>
  <c r="I85" i="16"/>
  <c r="G85" i="16"/>
  <c r="E85" i="16"/>
  <c r="C85" i="16"/>
  <c r="D85" i="16" s="1"/>
  <c r="Q84" i="16"/>
  <c r="O84" i="16"/>
  <c r="M84" i="16"/>
  <c r="K84" i="16"/>
  <c r="I84" i="16"/>
  <c r="G84" i="16"/>
  <c r="E84" i="16"/>
  <c r="C84" i="16"/>
  <c r="D84" i="16" s="1"/>
  <c r="Q83" i="16"/>
  <c r="O83" i="16"/>
  <c r="M83" i="16"/>
  <c r="K83" i="16"/>
  <c r="I83" i="16"/>
  <c r="G83" i="16"/>
  <c r="E83" i="16"/>
  <c r="C83" i="16"/>
  <c r="D83" i="16" s="1"/>
  <c r="Q82" i="16"/>
  <c r="O82" i="16"/>
  <c r="M82" i="16"/>
  <c r="K82" i="16"/>
  <c r="I82" i="16"/>
  <c r="G82" i="16"/>
  <c r="E82" i="16"/>
  <c r="C82" i="16"/>
  <c r="D82" i="16" s="1"/>
  <c r="AA81" i="16"/>
  <c r="AJ81" i="16" s="1"/>
  <c r="Q81" i="16"/>
  <c r="O81" i="16"/>
  <c r="M81" i="16"/>
  <c r="K81" i="16"/>
  <c r="I81" i="16"/>
  <c r="G81" i="16"/>
  <c r="E81" i="16"/>
  <c r="Q31" i="16"/>
  <c r="Q32" i="16"/>
  <c r="Q33" i="16"/>
  <c r="Q34" i="16"/>
  <c r="Q35" i="16"/>
  <c r="Q36" i="16"/>
  <c r="Q37" i="16"/>
  <c r="Q38" i="16"/>
  <c r="Q39" i="16"/>
  <c r="Q40" i="16"/>
  <c r="Q41" i="16"/>
  <c r="Q42" i="16"/>
  <c r="Q43" i="16"/>
  <c r="Q44" i="16"/>
  <c r="Q45" i="16"/>
  <c r="Q46" i="16"/>
  <c r="Q47" i="16"/>
  <c r="Q48" i="16"/>
  <c r="Q49" i="16"/>
  <c r="Q50" i="16"/>
  <c r="Q30" i="16"/>
  <c r="O50" i="16"/>
  <c r="O49" i="16"/>
  <c r="O48" i="16"/>
  <c r="O47" i="16"/>
  <c r="O46" i="16"/>
  <c r="O45" i="16"/>
  <c r="O44" i="16"/>
  <c r="O43" i="16"/>
  <c r="O42" i="16"/>
  <c r="O41" i="16"/>
  <c r="O40" i="16"/>
  <c r="O39" i="16"/>
  <c r="O38" i="16"/>
  <c r="O37" i="16"/>
  <c r="O36" i="16"/>
  <c r="O35" i="16"/>
  <c r="O34" i="16"/>
  <c r="O33" i="16"/>
  <c r="O32" i="16"/>
  <c r="O31" i="16"/>
  <c r="O30" i="16"/>
  <c r="M50" i="16"/>
  <c r="M49" i="16"/>
  <c r="M48" i="16"/>
  <c r="M47" i="16"/>
  <c r="M46" i="16"/>
  <c r="M45" i="16"/>
  <c r="M44" i="16"/>
  <c r="M43" i="16"/>
  <c r="M42" i="16"/>
  <c r="M41" i="16"/>
  <c r="M40" i="16"/>
  <c r="M39" i="16"/>
  <c r="M38" i="16"/>
  <c r="M37" i="16"/>
  <c r="M36" i="16"/>
  <c r="M35" i="16"/>
  <c r="M34" i="16"/>
  <c r="M33" i="16"/>
  <c r="M32" i="16"/>
  <c r="M31" i="16"/>
  <c r="M30" i="16"/>
  <c r="K50" i="16"/>
  <c r="K49" i="16"/>
  <c r="K48" i="16"/>
  <c r="K47" i="16"/>
  <c r="K46" i="16"/>
  <c r="K45" i="16"/>
  <c r="K44" i="16"/>
  <c r="K43" i="16"/>
  <c r="K42" i="16"/>
  <c r="K41" i="16"/>
  <c r="K40" i="16"/>
  <c r="K39" i="16"/>
  <c r="K38" i="16"/>
  <c r="K37" i="16"/>
  <c r="K36" i="16"/>
  <c r="K35" i="16"/>
  <c r="K34" i="16"/>
  <c r="K33" i="16"/>
  <c r="K32" i="16"/>
  <c r="L32" i="16" s="1"/>
  <c r="X32" i="16" s="1"/>
  <c r="AG32" i="16" s="1"/>
  <c r="AR32" i="16" s="1"/>
  <c r="K31" i="16"/>
  <c r="K30" i="16"/>
  <c r="I50" i="16"/>
  <c r="I49" i="16"/>
  <c r="I48" i="16"/>
  <c r="I47" i="16"/>
  <c r="I46" i="16"/>
  <c r="I45" i="16"/>
  <c r="I44" i="16"/>
  <c r="I43" i="16"/>
  <c r="I42" i="16"/>
  <c r="I41" i="16"/>
  <c r="I40" i="16"/>
  <c r="I39" i="16"/>
  <c r="I38" i="16"/>
  <c r="I37" i="16"/>
  <c r="I36" i="16"/>
  <c r="I35" i="16"/>
  <c r="I34" i="16"/>
  <c r="I33" i="16"/>
  <c r="I32" i="16"/>
  <c r="I31" i="16"/>
  <c r="I30" i="16"/>
  <c r="G50" i="16"/>
  <c r="G49" i="16"/>
  <c r="G48" i="16"/>
  <c r="G47" i="16"/>
  <c r="G46" i="16"/>
  <c r="G45" i="16"/>
  <c r="G44" i="16"/>
  <c r="G43" i="16"/>
  <c r="G42" i="16"/>
  <c r="G41" i="16"/>
  <c r="G40" i="16"/>
  <c r="G39" i="16"/>
  <c r="G38" i="16"/>
  <c r="G37" i="16"/>
  <c r="G36" i="16"/>
  <c r="G35" i="16"/>
  <c r="G34" i="16"/>
  <c r="G33" i="16"/>
  <c r="G32" i="16"/>
  <c r="G31" i="16"/>
  <c r="G30" i="16"/>
  <c r="E31" i="16"/>
  <c r="E32" i="16"/>
  <c r="E33" i="16"/>
  <c r="E34" i="16"/>
  <c r="E35" i="16"/>
  <c r="E36" i="16"/>
  <c r="E37" i="16"/>
  <c r="E38" i="16"/>
  <c r="E39" i="16"/>
  <c r="E40" i="16"/>
  <c r="E41" i="16"/>
  <c r="E42" i="16"/>
  <c r="E43" i="16"/>
  <c r="E44" i="16"/>
  <c r="E45" i="16"/>
  <c r="E46" i="16"/>
  <c r="E47" i="16"/>
  <c r="E48" i="16"/>
  <c r="E49" i="16"/>
  <c r="E50" i="16"/>
  <c r="E30" i="16"/>
  <c r="C30" i="16"/>
  <c r="J66" i="14"/>
  <c r="H81" i="14" s="1"/>
  <c r="D25" i="14"/>
  <c r="D40" i="14" s="1"/>
  <c r="C19" i="2" s="1"/>
  <c r="Q23" i="14"/>
  <c r="Q22" i="14"/>
  <c r="Q24" i="14"/>
  <c r="Q25" i="14"/>
  <c r="Q26" i="14"/>
  <c r="Q27" i="14"/>
  <c r="Q28" i="14"/>
  <c r="O28" i="14"/>
  <c r="O27" i="14"/>
  <c r="O26" i="14"/>
  <c r="O25" i="14"/>
  <c r="O24" i="14"/>
  <c r="O23" i="14"/>
  <c r="O22" i="14"/>
  <c r="O21" i="14"/>
  <c r="O20" i="14"/>
  <c r="M28" i="14"/>
  <c r="M27" i="14"/>
  <c r="M26" i="14"/>
  <c r="M25" i="14"/>
  <c r="M24" i="14"/>
  <c r="M23" i="14"/>
  <c r="M22" i="14"/>
  <c r="M21" i="14"/>
  <c r="M20" i="14"/>
  <c r="N27" i="14" s="1"/>
  <c r="J42" i="14" s="1"/>
  <c r="I21" i="2" s="1"/>
  <c r="K28" i="14"/>
  <c r="K27" i="14"/>
  <c r="L27" i="14" s="1"/>
  <c r="I42" i="14" s="1"/>
  <c r="H21" i="2" s="1"/>
  <c r="K26" i="14"/>
  <c r="K25" i="14"/>
  <c r="L25" i="14" s="1"/>
  <c r="I40" i="14" s="1"/>
  <c r="H19" i="2" s="1"/>
  <c r="K24" i="14"/>
  <c r="L24" i="14" s="1"/>
  <c r="I39" i="14" s="1"/>
  <c r="H18" i="2" s="1"/>
  <c r="K23" i="14"/>
  <c r="L23" i="14" s="1"/>
  <c r="I38" i="14" s="1"/>
  <c r="H17" i="2" s="1"/>
  <c r="K22" i="14"/>
  <c r="L22" i="14" s="1"/>
  <c r="I37" i="14" s="1"/>
  <c r="H16" i="2" s="1"/>
  <c r="K21" i="14"/>
  <c r="L21" i="14" s="1"/>
  <c r="I36" i="14" s="1"/>
  <c r="H15" i="2" s="1"/>
  <c r="K20" i="14"/>
  <c r="I28" i="14"/>
  <c r="I27" i="14"/>
  <c r="I26" i="14"/>
  <c r="J26" i="14" s="1"/>
  <c r="H41" i="14" s="1"/>
  <c r="G20" i="2" s="1"/>
  <c r="I25" i="14"/>
  <c r="I24" i="14"/>
  <c r="I23" i="14"/>
  <c r="I22" i="14"/>
  <c r="I21" i="14"/>
  <c r="I20" i="14"/>
  <c r="J21" i="14" s="1"/>
  <c r="H36" i="14" s="1"/>
  <c r="G15" i="2" s="1"/>
  <c r="G28" i="14"/>
  <c r="H28" i="14" s="1"/>
  <c r="G43" i="14" s="1"/>
  <c r="F22" i="2" s="1"/>
  <c r="G27" i="14"/>
  <c r="H27" i="14" s="1"/>
  <c r="G42" i="14" s="1"/>
  <c r="F21" i="2" s="1"/>
  <c r="G26" i="14"/>
  <c r="H26" i="14" s="1"/>
  <c r="G41" i="14" s="1"/>
  <c r="F20" i="2" s="1"/>
  <c r="G25" i="14"/>
  <c r="H25" i="14" s="1"/>
  <c r="G40" i="14" s="1"/>
  <c r="F19" i="2" s="1"/>
  <c r="G24" i="14"/>
  <c r="H24" i="14" s="1"/>
  <c r="G39" i="14" s="1"/>
  <c r="F18" i="2" s="1"/>
  <c r="G23" i="14"/>
  <c r="H23" i="14" s="1"/>
  <c r="G38" i="14" s="1"/>
  <c r="F17" i="2" s="1"/>
  <c r="G22" i="14"/>
  <c r="G21" i="14"/>
  <c r="H21" i="14" s="1"/>
  <c r="G36" i="14" s="1"/>
  <c r="F15" i="2" s="1"/>
  <c r="G20" i="14"/>
  <c r="E21" i="14"/>
  <c r="E22" i="14"/>
  <c r="E23" i="14"/>
  <c r="E24" i="14"/>
  <c r="E25" i="14"/>
  <c r="E26" i="14"/>
  <c r="E27" i="14"/>
  <c r="F27" i="14" s="1"/>
  <c r="F42" i="14" s="1"/>
  <c r="E21" i="2" s="1"/>
  <c r="E28" i="14"/>
  <c r="E20" i="14"/>
  <c r="C21" i="14"/>
  <c r="C22" i="14"/>
  <c r="D22" i="14" s="1"/>
  <c r="D37" i="14" s="1"/>
  <c r="C16" i="2" s="1"/>
  <c r="C23" i="14"/>
  <c r="D23" i="14" s="1"/>
  <c r="C24" i="14"/>
  <c r="C25" i="14"/>
  <c r="C26" i="14"/>
  <c r="D26" i="14" s="1"/>
  <c r="C27" i="14"/>
  <c r="C28" i="14"/>
  <c r="C20" i="14"/>
  <c r="E65" i="14"/>
  <c r="P73" i="14"/>
  <c r="K88" i="14" s="1"/>
  <c r="P72" i="14"/>
  <c r="K87" i="14" s="1"/>
  <c r="P71" i="14"/>
  <c r="K86" i="14" s="1"/>
  <c r="P70" i="14"/>
  <c r="K85" i="14" s="1"/>
  <c r="P69" i="14"/>
  <c r="P68" i="14"/>
  <c r="P67" i="14"/>
  <c r="P66" i="14"/>
  <c r="K81" i="14" s="1"/>
  <c r="N73" i="14"/>
  <c r="J88" i="14" s="1"/>
  <c r="N72" i="14"/>
  <c r="J87" i="14" s="1"/>
  <c r="N71" i="14"/>
  <c r="J86" i="14" s="1"/>
  <c r="N70" i="14"/>
  <c r="J85" i="14" s="1"/>
  <c r="N69" i="14"/>
  <c r="J84" i="14" s="1"/>
  <c r="N68" i="14"/>
  <c r="J83" i="14" s="1"/>
  <c r="N67" i="14"/>
  <c r="N66" i="14"/>
  <c r="J81" i="14" s="1"/>
  <c r="L73" i="14"/>
  <c r="I88" i="14" s="1"/>
  <c r="L72" i="14"/>
  <c r="I87" i="14" s="1"/>
  <c r="L71" i="14"/>
  <c r="I86" i="14" s="1"/>
  <c r="L70" i="14"/>
  <c r="I85" i="14" s="1"/>
  <c r="L69" i="14"/>
  <c r="I84" i="14" s="1"/>
  <c r="L68" i="14"/>
  <c r="I83" i="14" s="1"/>
  <c r="L67" i="14"/>
  <c r="L66" i="14"/>
  <c r="J73" i="14"/>
  <c r="H88" i="14" s="1"/>
  <c r="J72" i="14"/>
  <c r="H87" i="14" s="1"/>
  <c r="J71" i="14"/>
  <c r="H86" i="14" s="1"/>
  <c r="J70" i="14"/>
  <c r="H85" i="14" s="1"/>
  <c r="J69" i="14"/>
  <c r="H84" i="14" s="1"/>
  <c r="J68" i="14"/>
  <c r="H83" i="14" s="1"/>
  <c r="J67" i="14"/>
  <c r="H82" i="14" s="1"/>
  <c r="H73" i="14"/>
  <c r="G88" i="14" s="1"/>
  <c r="H72" i="14"/>
  <c r="G87" i="14" s="1"/>
  <c r="H71" i="14"/>
  <c r="G86" i="14" s="1"/>
  <c r="H70" i="14"/>
  <c r="G85" i="14" s="1"/>
  <c r="H69" i="14"/>
  <c r="G84" i="14" s="1"/>
  <c r="H68" i="14"/>
  <c r="G83" i="14" s="1"/>
  <c r="H67" i="14"/>
  <c r="H66" i="14"/>
  <c r="G81" i="14" s="1"/>
  <c r="J82" i="14"/>
  <c r="I82" i="14"/>
  <c r="K84" i="14"/>
  <c r="K83" i="14"/>
  <c r="K82" i="14"/>
  <c r="G82" i="14"/>
  <c r="I81" i="14"/>
  <c r="Q73" i="14"/>
  <c r="Q72" i="14"/>
  <c r="E72" i="14"/>
  <c r="C71" i="14"/>
  <c r="C70" i="14"/>
  <c r="Q69" i="14"/>
  <c r="Q68" i="14"/>
  <c r="E68" i="14"/>
  <c r="C67" i="14"/>
  <c r="Q65" i="14"/>
  <c r="AD50" i="14"/>
  <c r="E73" i="14"/>
  <c r="F73" i="14" s="1"/>
  <c r="F88" i="14" s="1"/>
  <c r="C73" i="14"/>
  <c r="C72" i="14"/>
  <c r="Q71" i="14"/>
  <c r="Q70" i="14"/>
  <c r="E70" i="14"/>
  <c r="F70" i="14" s="1"/>
  <c r="F85" i="14" s="1"/>
  <c r="E69" i="14"/>
  <c r="C69" i="14"/>
  <c r="C68" i="14"/>
  <c r="Q67" i="14"/>
  <c r="E67" i="14"/>
  <c r="Q66" i="14"/>
  <c r="E66" i="14"/>
  <c r="F66" i="14" s="1"/>
  <c r="F81" i="14" s="1"/>
  <c r="C66" i="14"/>
  <c r="C65" i="14"/>
  <c r="Q20" i="14"/>
  <c r="J28" i="14" l="1"/>
  <c r="H43" i="14" s="1"/>
  <c r="G22" i="2" s="1"/>
  <c r="N26" i="14"/>
  <c r="J41" i="14" s="1"/>
  <c r="I20" i="2" s="1"/>
  <c r="P25" i="14"/>
  <c r="K40" i="14" s="1"/>
  <c r="J19" i="2" s="1"/>
  <c r="D69" i="14"/>
  <c r="F72" i="14"/>
  <c r="F87" i="14" s="1"/>
  <c r="H22" i="14"/>
  <c r="G37" i="14" s="1"/>
  <c r="F16" i="2" s="1"/>
  <c r="L28" i="14"/>
  <c r="I43" i="14" s="1"/>
  <c r="H22" i="2" s="1"/>
  <c r="AI148" i="16"/>
  <c r="AI150" i="16"/>
  <c r="N22" i="14"/>
  <c r="J37" i="14" s="1"/>
  <c r="I16" i="2" s="1"/>
  <c r="P21" i="14"/>
  <c r="K36" i="14" s="1"/>
  <c r="J15" i="2" s="1"/>
  <c r="R28" i="14"/>
  <c r="AA147" i="16"/>
  <c r="D21" i="14"/>
  <c r="N23" i="14"/>
  <c r="J38" i="14" s="1"/>
  <c r="I17" i="2" s="1"/>
  <c r="P22" i="14"/>
  <c r="K37" i="14" s="1"/>
  <c r="J16" i="2" s="1"/>
  <c r="R27" i="14"/>
  <c r="N21" i="14"/>
  <c r="J36" i="14" s="1"/>
  <c r="I15" i="2" s="1"/>
  <c r="D28" i="14"/>
  <c r="F21" i="14"/>
  <c r="N24" i="14"/>
  <c r="J39" i="14" s="1"/>
  <c r="I18" i="2" s="1"/>
  <c r="P23" i="14"/>
  <c r="K38" i="14" s="1"/>
  <c r="J17" i="2" s="1"/>
  <c r="R26" i="14"/>
  <c r="F28" i="14"/>
  <c r="F43" i="14" s="1"/>
  <c r="E22" i="2" s="1"/>
  <c r="J27" i="14"/>
  <c r="H42" i="14" s="1"/>
  <c r="G21" i="2" s="1"/>
  <c r="R25" i="14"/>
  <c r="C38" i="14"/>
  <c r="B17" i="2" s="1"/>
  <c r="D38" i="14"/>
  <c r="C17" i="2" s="1"/>
  <c r="R67" i="14"/>
  <c r="N82" i="14" s="1"/>
  <c r="D73" i="14"/>
  <c r="C88" i="14" s="1"/>
  <c r="F26" i="14"/>
  <c r="F41" i="14" s="1"/>
  <c r="E20" i="2" s="1"/>
  <c r="P26" i="14"/>
  <c r="K41" i="14" s="1"/>
  <c r="J20" i="2" s="1"/>
  <c r="P82" i="16"/>
  <c r="P83" i="16"/>
  <c r="P84" i="16"/>
  <c r="P85" i="16"/>
  <c r="P86" i="16"/>
  <c r="P87" i="16"/>
  <c r="Z87" i="16" s="1"/>
  <c r="AI87" i="16" s="1"/>
  <c r="AT87" i="16" s="1"/>
  <c r="J32" i="3" s="1"/>
  <c r="P88" i="16"/>
  <c r="P89" i="16"/>
  <c r="P90" i="16"/>
  <c r="P91" i="16"/>
  <c r="P92" i="16"/>
  <c r="P93" i="16"/>
  <c r="P94" i="16"/>
  <c r="P95" i="16"/>
  <c r="Z95" i="16" s="1"/>
  <c r="AI95" i="16" s="1"/>
  <c r="AT95" i="16" s="1"/>
  <c r="J40" i="3" s="1"/>
  <c r="P96" i="16"/>
  <c r="P97" i="16"/>
  <c r="P98" i="16"/>
  <c r="P99" i="16"/>
  <c r="Z99" i="16" s="1"/>
  <c r="AI99" i="16" s="1"/>
  <c r="AT99" i="16" s="1"/>
  <c r="J44" i="3" s="1"/>
  <c r="P100" i="16"/>
  <c r="P101" i="16"/>
  <c r="D68" i="14"/>
  <c r="D83" i="14" s="1"/>
  <c r="D24" i="14"/>
  <c r="E39" i="14" s="1"/>
  <c r="D18" i="2" s="1"/>
  <c r="F25" i="14"/>
  <c r="F40" i="14" s="1"/>
  <c r="E19" i="2" s="1"/>
  <c r="J22" i="14"/>
  <c r="H37" i="14" s="1"/>
  <c r="G16" i="2" s="1"/>
  <c r="N28" i="14"/>
  <c r="J43" i="14" s="1"/>
  <c r="I22" i="2" s="1"/>
  <c r="P27" i="14"/>
  <c r="K42" i="14" s="1"/>
  <c r="J21" i="2" s="1"/>
  <c r="R24" i="14"/>
  <c r="F24" i="14"/>
  <c r="F39" i="14" s="1"/>
  <c r="E18" i="2" s="1"/>
  <c r="J23" i="14"/>
  <c r="H38" i="14" s="1"/>
  <c r="G17" i="2" s="1"/>
  <c r="P28" i="14"/>
  <c r="K43" i="14" s="1"/>
  <c r="J22" i="2" s="1"/>
  <c r="R22" i="14"/>
  <c r="L37" i="14" s="1"/>
  <c r="K16" i="2" s="1"/>
  <c r="F48" i="16"/>
  <c r="U48" i="16" s="1"/>
  <c r="AD48" i="16" s="1"/>
  <c r="AO48" i="16" s="1"/>
  <c r="F40" i="16"/>
  <c r="U40" i="16" s="1"/>
  <c r="AD40" i="16" s="1"/>
  <c r="AO40" i="16" s="1"/>
  <c r="F32" i="16"/>
  <c r="U32" i="16" s="1"/>
  <c r="AD32" i="16" s="1"/>
  <c r="AO32" i="16" s="1"/>
  <c r="F23" i="14"/>
  <c r="F38" i="14" s="1"/>
  <c r="E17" i="2" s="1"/>
  <c r="J24" i="14"/>
  <c r="H39" i="14" s="1"/>
  <c r="G18" i="2" s="1"/>
  <c r="R23" i="14"/>
  <c r="F47" i="16"/>
  <c r="U47" i="16" s="1"/>
  <c r="AD47" i="16" s="1"/>
  <c r="AO47" i="16" s="1"/>
  <c r="P33" i="16"/>
  <c r="Z33" i="16" s="1"/>
  <c r="AI33" i="16" s="1"/>
  <c r="AT33" i="16" s="1"/>
  <c r="P49" i="16"/>
  <c r="Z49" i="16" s="1"/>
  <c r="AI49" i="16" s="1"/>
  <c r="AT49" i="16" s="1"/>
  <c r="F22" i="14"/>
  <c r="F37" i="14" s="1"/>
  <c r="E16" i="2" s="1"/>
  <c r="C37" i="14"/>
  <c r="B16" i="2" s="1"/>
  <c r="H38" i="16"/>
  <c r="V38" i="16" s="1"/>
  <c r="AE38" i="16" s="1"/>
  <c r="AP38" i="16" s="1"/>
  <c r="R66" i="14"/>
  <c r="R71" i="14"/>
  <c r="N86" i="14" s="1"/>
  <c r="R68" i="14"/>
  <c r="L83" i="14" s="1"/>
  <c r="D27" i="14"/>
  <c r="D42" i="14" s="1"/>
  <c r="C21" i="2" s="1"/>
  <c r="L26" i="14"/>
  <c r="I41" i="14" s="1"/>
  <c r="H20" i="2" s="1"/>
  <c r="P24" i="14"/>
  <c r="K39" i="14" s="1"/>
  <c r="J18" i="2" s="1"/>
  <c r="C43" i="14"/>
  <c r="B22" i="2" s="1"/>
  <c r="E43" i="14"/>
  <c r="D22" i="2" s="1"/>
  <c r="D43" i="14"/>
  <c r="C22" i="2" s="1"/>
  <c r="E42" i="14"/>
  <c r="D21" i="2" s="1"/>
  <c r="C41" i="14"/>
  <c r="B20" i="2" s="1"/>
  <c r="D41" i="14"/>
  <c r="C20" i="2" s="1"/>
  <c r="E41" i="14"/>
  <c r="D20" i="2" s="1"/>
  <c r="L41" i="14"/>
  <c r="K20" i="2" s="1"/>
  <c r="M41" i="14"/>
  <c r="L20" i="2" s="1"/>
  <c r="N41" i="14"/>
  <c r="M20" i="2" s="1"/>
  <c r="E37" i="14"/>
  <c r="D16" i="2" s="1"/>
  <c r="J25" i="14"/>
  <c r="H40" i="14" s="1"/>
  <c r="G19" i="2" s="1"/>
  <c r="N25" i="14"/>
  <c r="J40" i="14" s="1"/>
  <c r="I19" i="2" s="1"/>
  <c r="AW147" i="16"/>
  <c r="M64" i="3" s="1"/>
  <c r="AU147" i="16"/>
  <c r="K64" i="3" s="1"/>
  <c r="AV147" i="16"/>
  <c r="L64" i="3" s="1"/>
  <c r="AT147" i="16"/>
  <c r="J64" i="3" s="1"/>
  <c r="AU151" i="16"/>
  <c r="K68" i="3" s="1"/>
  <c r="AW151" i="16"/>
  <c r="M68" i="3" s="1"/>
  <c r="AV151" i="16"/>
  <c r="L68" i="3" s="1"/>
  <c r="AT151" i="16"/>
  <c r="J68" i="3" s="1"/>
  <c r="AN136" i="16"/>
  <c r="D53" i="3" s="1"/>
  <c r="AM136" i="16"/>
  <c r="C53" i="3" s="1"/>
  <c r="AL136" i="16"/>
  <c r="B53" i="3" s="1"/>
  <c r="AN138" i="16"/>
  <c r="D55" i="3" s="1"/>
  <c r="AM138" i="16"/>
  <c r="C55" i="3" s="1"/>
  <c r="AL138" i="16"/>
  <c r="B55" i="3" s="1"/>
  <c r="F67" i="14"/>
  <c r="F82" i="14" s="1"/>
  <c r="D72" i="14"/>
  <c r="R69" i="14"/>
  <c r="E38" i="14"/>
  <c r="D17" i="2" s="1"/>
  <c r="AV81" i="16"/>
  <c r="AU81" i="16"/>
  <c r="AW81" i="16"/>
  <c r="R82" i="16"/>
  <c r="R83" i="16"/>
  <c r="AA83" i="16" s="1"/>
  <c r="AJ83" i="16" s="1"/>
  <c r="R84" i="16"/>
  <c r="R85" i="16"/>
  <c r="R86" i="16"/>
  <c r="AA86" i="16" s="1"/>
  <c r="AJ86" i="16" s="1"/>
  <c r="R87" i="16"/>
  <c r="AA87" i="16" s="1"/>
  <c r="AJ87" i="16" s="1"/>
  <c r="R88" i="16"/>
  <c r="AA88" i="16" s="1"/>
  <c r="AJ88" i="16" s="1"/>
  <c r="R89" i="16"/>
  <c r="AA89" i="16" s="1"/>
  <c r="AJ89" i="16" s="1"/>
  <c r="R90" i="16"/>
  <c r="AA90" i="16" s="1"/>
  <c r="AJ90" i="16" s="1"/>
  <c r="R91" i="16"/>
  <c r="AA91" i="16" s="1"/>
  <c r="AJ91" i="16" s="1"/>
  <c r="R92" i="16"/>
  <c r="R93" i="16"/>
  <c r="R94" i="16"/>
  <c r="AA94" i="16" s="1"/>
  <c r="AJ94" i="16" s="1"/>
  <c r="R95" i="16"/>
  <c r="AA95" i="16" s="1"/>
  <c r="AJ95" i="16" s="1"/>
  <c r="R96" i="16"/>
  <c r="AA96" i="16" s="1"/>
  <c r="AJ96" i="16" s="1"/>
  <c r="R97" i="16"/>
  <c r="AA97" i="16" s="1"/>
  <c r="AJ97" i="16" s="1"/>
  <c r="R98" i="16"/>
  <c r="AA98" i="16" s="1"/>
  <c r="AJ98" i="16" s="1"/>
  <c r="R99" i="16"/>
  <c r="AA99" i="16" s="1"/>
  <c r="AJ99" i="16" s="1"/>
  <c r="R100" i="16"/>
  <c r="R101" i="16"/>
  <c r="AN146" i="16"/>
  <c r="D63" i="3" s="1"/>
  <c r="AL146" i="16"/>
  <c r="B63" i="3" s="1"/>
  <c r="AM146" i="16"/>
  <c r="C63" i="3" s="1"/>
  <c r="AW139" i="16"/>
  <c r="M56" i="3" s="1"/>
  <c r="AU139" i="16"/>
  <c r="K56" i="3" s="1"/>
  <c r="AV139" i="16"/>
  <c r="L56" i="3" s="1"/>
  <c r="AT139" i="16"/>
  <c r="J56" i="3" s="1"/>
  <c r="AI145" i="16"/>
  <c r="AA145" i="16"/>
  <c r="AW133" i="16"/>
  <c r="M50" i="3" s="1"/>
  <c r="AU133" i="16"/>
  <c r="K50" i="3" s="1"/>
  <c r="AV133" i="16"/>
  <c r="L50" i="3" s="1"/>
  <c r="AT133" i="16"/>
  <c r="J50" i="3" s="1"/>
  <c r="AM137" i="16"/>
  <c r="C54" i="3" s="1"/>
  <c r="AL137" i="16"/>
  <c r="B54" i="3" s="1"/>
  <c r="AN137" i="16"/>
  <c r="D54" i="3" s="1"/>
  <c r="AL152" i="16"/>
  <c r="B69" i="3" s="1"/>
  <c r="AN152" i="16"/>
  <c r="D69" i="3" s="1"/>
  <c r="AM152" i="16"/>
  <c r="C69" i="3" s="1"/>
  <c r="F82" i="16"/>
  <c r="U82" i="16" s="1"/>
  <c r="AD82" i="16" s="1"/>
  <c r="AO82" i="16" s="1"/>
  <c r="E27" i="3" s="1"/>
  <c r="F84" i="16"/>
  <c r="F87" i="16"/>
  <c r="U87" i="16" s="1"/>
  <c r="AD87" i="16" s="1"/>
  <c r="AO87" i="16" s="1"/>
  <c r="E32" i="3" s="1"/>
  <c r="F90" i="16"/>
  <c r="F94" i="16"/>
  <c r="F97" i="16"/>
  <c r="U97" i="16" s="1"/>
  <c r="AD97" i="16" s="1"/>
  <c r="AO97" i="16" s="1"/>
  <c r="E42" i="3" s="1"/>
  <c r="F99" i="16"/>
  <c r="U99" i="16" s="1"/>
  <c r="AD99" i="16" s="1"/>
  <c r="AO99" i="16" s="1"/>
  <c r="E44" i="3" s="1"/>
  <c r="AU143" i="16"/>
  <c r="K60" i="3" s="1"/>
  <c r="AV143" i="16"/>
  <c r="L60" i="3" s="1"/>
  <c r="AW143" i="16"/>
  <c r="M60" i="3" s="1"/>
  <c r="AT143" i="16"/>
  <c r="J60" i="3" s="1"/>
  <c r="AI149" i="16"/>
  <c r="AA149" i="16"/>
  <c r="H84" i="16"/>
  <c r="H86" i="16"/>
  <c r="V86" i="16" s="1"/>
  <c r="AE86" i="16" s="1"/>
  <c r="AP86" i="16" s="1"/>
  <c r="F31" i="3" s="1"/>
  <c r="H89" i="16"/>
  <c r="V89" i="16" s="1"/>
  <c r="AE89" i="16" s="1"/>
  <c r="AP89" i="16" s="1"/>
  <c r="F34" i="3" s="1"/>
  <c r="H90" i="16"/>
  <c r="V90" i="16" s="1"/>
  <c r="AE90" i="16" s="1"/>
  <c r="AP90" i="16" s="1"/>
  <c r="F35" i="3" s="1"/>
  <c r="H93" i="16"/>
  <c r="H95" i="16"/>
  <c r="V95" i="16" s="1"/>
  <c r="AE95" i="16" s="1"/>
  <c r="AP95" i="16" s="1"/>
  <c r="F40" i="3" s="1"/>
  <c r="H98" i="16"/>
  <c r="H100" i="16"/>
  <c r="AV138" i="16"/>
  <c r="L55" i="3" s="1"/>
  <c r="AW138" i="16"/>
  <c r="M55" i="3" s="1"/>
  <c r="AU138" i="16"/>
  <c r="K55" i="3" s="1"/>
  <c r="AT138" i="16"/>
  <c r="J55" i="3" s="1"/>
  <c r="AI140" i="16"/>
  <c r="AA140" i="16"/>
  <c r="D70" i="14"/>
  <c r="F69" i="14"/>
  <c r="F84" i="14" s="1"/>
  <c r="R70" i="14"/>
  <c r="M85" i="14" s="1"/>
  <c r="R72" i="14"/>
  <c r="L87" i="14" s="1"/>
  <c r="E40" i="14"/>
  <c r="D19" i="2" s="1"/>
  <c r="J82" i="16"/>
  <c r="J83" i="16"/>
  <c r="W83" i="16" s="1"/>
  <c r="AF83" i="16" s="1"/>
  <c r="AQ83" i="16" s="1"/>
  <c r="G28" i="3" s="1"/>
  <c r="J84" i="16"/>
  <c r="W84" i="16" s="1"/>
  <c r="AF84" i="16" s="1"/>
  <c r="AQ84" i="16" s="1"/>
  <c r="G29" i="3" s="1"/>
  <c r="J85" i="16"/>
  <c r="J86" i="16"/>
  <c r="J87" i="16"/>
  <c r="W87" i="16" s="1"/>
  <c r="AF87" i="16" s="1"/>
  <c r="AQ87" i="16" s="1"/>
  <c r="G32" i="3" s="1"/>
  <c r="J88" i="16"/>
  <c r="W88" i="16" s="1"/>
  <c r="AF88" i="16" s="1"/>
  <c r="AQ88" i="16" s="1"/>
  <c r="G33" i="3" s="1"/>
  <c r="J89" i="16"/>
  <c r="W89" i="16" s="1"/>
  <c r="AF89" i="16" s="1"/>
  <c r="AQ89" i="16" s="1"/>
  <c r="G34" i="3" s="1"/>
  <c r="J90" i="16"/>
  <c r="W90" i="16" s="1"/>
  <c r="AF90" i="16" s="1"/>
  <c r="AQ90" i="16" s="1"/>
  <c r="G35" i="3" s="1"/>
  <c r="J91" i="16"/>
  <c r="W91" i="16" s="1"/>
  <c r="AF91" i="16" s="1"/>
  <c r="AQ91" i="16" s="1"/>
  <c r="G36" i="3" s="1"/>
  <c r="J92" i="16"/>
  <c r="W92" i="16" s="1"/>
  <c r="AF92" i="16" s="1"/>
  <c r="AQ92" i="16" s="1"/>
  <c r="G37" i="3" s="1"/>
  <c r="J93" i="16"/>
  <c r="J94" i="16"/>
  <c r="J95" i="16"/>
  <c r="W95" i="16" s="1"/>
  <c r="AF95" i="16" s="1"/>
  <c r="AQ95" i="16" s="1"/>
  <c r="G40" i="3" s="1"/>
  <c r="J96" i="16"/>
  <c r="J97" i="16"/>
  <c r="W97" i="16" s="1"/>
  <c r="AF97" i="16" s="1"/>
  <c r="AQ97" i="16" s="1"/>
  <c r="G42" i="3" s="1"/>
  <c r="J98" i="16"/>
  <c r="W98" i="16" s="1"/>
  <c r="AF98" i="16" s="1"/>
  <c r="AQ98" i="16" s="1"/>
  <c r="G43" i="3" s="1"/>
  <c r="J99" i="16"/>
  <c r="W99" i="16" s="1"/>
  <c r="AF99" i="16" s="1"/>
  <c r="AQ99" i="16" s="1"/>
  <c r="G44" i="3" s="1"/>
  <c r="J100" i="16"/>
  <c r="W100" i="16" s="1"/>
  <c r="AF100" i="16" s="1"/>
  <c r="AQ100" i="16" s="1"/>
  <c r="G45" i="3" s="1"/>
  <c r="J101" i="16"/>
  <c r="AL139" i="16"/>
  <c r="B56" i="3" s="1"/>
  <c r="AM139" i="16"/>
  <c r="C56" i="3" s="1"/>
  <c r="AN139" i="16"/>
  <c r="D56" i="3" s="1"/>
  <c r="AM150" i="16"/>
  <c r="C67" i="3" s="1"/>
  <c r="AL150" i="16"/>
  <c r="B67" i="3" s="1"/>
  <c r="AN150" i="16"/>
  <c r="D67" i="3" s="1"/>
  <c r="AA142" i="16"/>
  <c r="AI142" i="16"/>
  <c r="AV148" i="16"/>
  <c r="L65" i="3" s="1"/>
  <c r="AU148" i="16"/>
  <c r="K65" i="3" s="1"/>
  <c r="AW148" i="16"/>
  <c r="M65" i="3" s="1"/>
  <c r="AT148" i="16"/>
  <c r="J65" i="3" s="1"/>
  <c r="AI141" i="16"/>
  <c r="AA141" i="16"/>
  <c r="AV150" i="16"/>
  <c r="L67" i="3" s="1"/>
  <c r="AT150" i="16"/>
  <c r="J67" i="3" s="1"/>
  <c r="AU150" i="16"/>
  <c r="K67" i="3" s="1"/>
  <c r="AW150" i="16"/>
  <c r="M67" i="3" s="1"/>
  <c r="AN145" i="16"/>
  <c r="D62" i="3" s="1"/>
  <c r="AM145" i="16"/>
  <c r="C62" i="3" s="1"/>
  <c r="AL145" i="16"/>
  <c r="B62" i="3" s="1"/>
  <c r="AI152" i="16"/>
  <c r="AA152" i="16"/>
  <c r="AA146" i="16"/>
  <c r="AI146" i="16"/>
  <c r="F85" i="16"/>
  <c r="F88" i="16"/>
  <c r="F91" i="16"/>
  <c r="U91" i="16" s="1"/>
  <c r="AD91" i="16" s="1"/>
  <c r="AO91" i="16" s="1"/>
  <c r="E36" i="3" s="1"/>
  <c r="F95" i="16"/>
  <c r="U95" i="16" s="1"/>
  <c r="AD95" i="16" s="1"/>
  <c r="AO95" i="16" s="1"/>
  <c r="E40" i="3" s="1"/>
  <c r="F98" i="16"/>
  <c r="F101" i="16"/>
  <c r="U101" i="16" s="1"/>
  <c r="AD101" i="16" s="1"/>
  <c r="AO101" i="16" s="1"/>
  <c r="E46" i="3" s="1"/>
  <c r="AN147" i="16"/>
  <c r="D64" i="3" s="1"/>
  <c r="AM147" i="16"/>
  <c r="C64" i="3" s="1"/>
  <c r="AL147" i="16"/>
  <c r="B64" i="3" s="1"/>
  <c r="H83" i="16"/>
  <c r="V83" i="16" s="1"/>
  <c r="AE83" i="16" s="1"/>
  <c r="AP83" i="16" s="1"/>
  <c r="F28" i="3" s="1"/>
  <c r="H87" i="16"/>
  <c r="V87" i="16" s="1"/>
  <c r="AE87" i="16" s="1"/>
  <c r="AP87" i="16" s="1"/>
  <c r="F32" i="3" s="1"/>
  <c r="H91" i="16"/>
  <c r="V91" i="16" s="1"/>
  <c r="AE91" i="16" s="1"/>
  <c r="AP91" i="16" s="1"/>
  <c r="F36" i="3" s="1"/>
  <c r="H94" i="16"/>
  <c r="V94" i="16" s="1"/>
  <c r="AE94" i="16" s="1"/>
  <c r="AP94" i="16" s="1"/>
  <c r="F39" i="3" s="1"/>
  <c r="H96" i="16"/>
  <c r="V96" i="16" s="1"/>
  <c r="AE96" i="16" s="1"/>
  <c r="AP96" i="16" s="1"/>
  <c r="F41" i="3" s="1"/>
  <c r="H99" i="16"/>
  <c r="AU135" i="16"/>
  <c r="K52" i="3" s="1"/>
  <c r="AV135" i="16"/>
  <c r="L52" i="3" s="1"/>
  <c r="AW135" i="16"/>
  <c r="M52" i="3" s="1"/>
  <c r="AT135" i="16"/>
  <c r="J52" i="3" s="1"/>
  <c r="C40" i="14"/>
  <c r="B19" i="2" s="1"/>
  <c r="L38" i="16"/>
  <c r="X38" i="16" s="1"/>
  <c r="AG38" i="16" s="1"/>
  <c r="AR38" i="16" s="1"/>
  <c r="L82" i="16"/>
  <c r="X82" i="16" s="1"/>
  <c r="AG82" i="16" s="1"/>
  <c r="AR82" i="16" s="1"/>
  <c r="H27" i="3" s="1"/>
  <c r="L83" i="16"/>
  <c r="X83" i="16" s="1"/>
  <c r="AG83" i="16" s="1"/>
  <c r="AR83" i="16" s="1"/>
  <c r="H28" i="3" s="1"/>
  <c r="L84" i="16"/>
  <c r="L85" i="16"/>
  <c r="X85" i="16" s="1"/>
  <c r="AG85" i="16" s="1"/>
  <c r="AR85" i="16" s="1"/>
  <c r="H30" i="3" s="1"/>
  <c r="L86" i="16"/>
  <c r="X86" i="16" s="1"/>
  <c r="AG86" i="16" s="1"/>
  <c r="AR86" i="16" s="1"/>
  <c r="H31" i="3" s="1"/>
  <c r="L87" i="16"/>
  <c r="X87" i="16" s="1"/>
  <c r="AG87" i="16" s="1"/>
  <c r="AR87" i="16" s="1"/>
  <c r="H32" i="3" s="1"/>
  <c r="L88" i="16"/>
  <c r="X88" i="16" s="1"/>
  <c r="AG88" i="16" s="1"/>
  <c r="AR88" i="16" s="1"/>
  <c r="H33" i="3" s="1"/>
  <c r="L89" i="16"/>
  <c r="L90" i="16"/>
  <c r="X90" i="16" s="1"/>
  <c r="AG90" i="16" s="1"/>
  <c r="AR90" i="16" s="1"/>
  <c r="H35" i="3" s="1"/>
  <c r="L91" i="16"/>
  <c r="L92" i="16"/>
  <c r="L93" i="16"/>
  <c r="L94" i="16"/>
  <c r="X94" i="16" s="1"/>
  <c r="AG94" i="16" s="1"/>
  <c r="AR94" i="16" s="1"/>
  <c r="H39" i="3" s="1"/>
  <c r="L95" i="16"/>
  <c r="X95" i="16" s="1"/>
  <c r="AG95" i="16" s="1"/>
  <c r="AR95" i="16" s="1"/>
  <c r="H40" i="3" s="1"/>
  <c r="L96" i="16"/>
  <c r="X96" i="16" s="1"/>
  <c r="AG96" i="16" s="1"/>
  <c r="AR96" i="16" s="1"/>
  <c r="H41" i="3" s="1"/>
  <c r="L97" i="16"/>
  <c r="L98" i="16"/>
  <c r="X98" i="16" s="1"/>
  <c r="AG98" i="16" s="1"/>
  <c r="AR98" i="16" s="1"/>
  <c r="H43" i="3" s="1"/>
  <c r="L99" i="16"/>
  <c r="L100" i="16"/>
  <c r="L101" i="16"/>
  <c r="AA144" i="16"/>
  <c r="AI144" i="16"/>
  <c r="AL149" i="16"/>
  <c r="B66" i="3" s="1"/>
  <c r="AN149" i="16"/>
  <c r="D66" i="3" s="1"/>
  <c r="AM149" i="16"/>
  <c r="C66" i="3" s="1"/>
  <c r="AV134" i="16"/>
  <c r="L51" i="3" s="1"/>
  <c r="AW134" i="16"/>
  <c r="M51" i="3" s="1"/>
  <c r="AU134" i="16"/>
  <c r="K51" i="3" s="1"/>
  <c r="AT134" i="16"/>
  <c r="J51" i="3" s="1"/>
  <c r="AN135" i="16"/>
  <c r="D52" i="3" s="1"/>
  <c r="AM135" i="16"/>
  <c r="C52" i="3" s="1"/>
  <c r="AL135" i="16"/>
  <c r="B52" i="3" s="1"/>
  <c r="N38" i="16"/>
  <c r="Y38" i="16" s="1"/>
  <c r="AH38" i="16" s="1"/>
  <c r="AS38" i="16" s="1"/>
  <c r="F83" i="16"/>
  <c r="U83" i="16" s="1"/>
  <c r="AD83" i="16" s="1"/>
  <c r="AO83" i="16" s="1"/>
  <c r="E28" i="3" s="1"/>
  <c r="F86" i="16"/>
  <c r="F89" i="16"/>
  <c r="U89" i="16" s="1"/>
  <c r="AD89" i="16" s="1"/>
  <c r="AO89" i="16" s="1"/>
  <c r="E34" i="3" s="1"/>
  <c r="F92" i="16"/>
  <c r="U92" i="16" s="1"/>
  <c r="AD92" i="16" s="1"/>
  <c r="AO92" i="16" s="1"/>
  <c r="E37" i="3" s="1"/>
  <c r="F93" i="16"/>
  <c r="U93" i="16" s="1"/>
  <c r="AD93" i="16" s="1"/>
  <c r="AO93" i="16" s="1"/>
  <c r="E38" i="3" s="1"/>
  <c r="F96" i="16"/>
  <c r="U96" i="16" s="1"/>
  <c r="AD96" i="16" s="1"/>
  <c r="AO96" i="16" s="1"/>
  <c r="E41" i="3" s="1"/>
  <c r="F100" i="16"/>
  <c r="U100" i="16" s="1"/>
  <c r="AD100" i="16" s="1"/>
  <c r="AO100" i="16" s="1"/>
  <c r="E45" i="3" s="1"/>
  <c r="AM140" i="16"/>
  <c r="C57" i="3" s="1"/>
  <c r="AL140" i="16"/>
  <c r="B57" i="3" s="1"/>
  <c r="AN140" i="16"/>
  <c r="D57" i="3" s="1"/>
  <c r="H82" i="16"/>
  <c r="V82" i="16" s="1"/>
  <c r="AE82" i="16" s="1"/>
  <c r="AP82" i="16" s="1"/>
  <c r="F27" i="3" s="1"/>
  <c r="H85" i="16"/>
  <c r="V85" i="16" s="1"/>
  <c r="AE85" i="16" s="1"/>
  <c r="AP85" i="16" s="1"/>
  <c r="F30" i="3" s="1"/>
  <c r="H88" i="16"/>
  <c r="V88" i="16" s="1"/>
  <c r="AE88" i="16" s="1"/>
  <c r="AP88" i="16" s="1"/>
  <c r="F33" i="3" s="1"/>
  <c r="H92" i="16"/>
  <c r="V92" i="16" s="1"/>
  <c r="AE92" i="16" s="1"/>
  <c r="AP92" i="16" s="1"/>
  <c r="F37" i="3" s="1"/>
  <c r="H97" i="16"/>
  <c r="H101" i="16"/>
  <c r="V101" i="16" s="1"/>
  <c r="AE101" i="16" s="1"/>
  <c r="AP101" i="16" s="1"/>
  <c r="F46" i="3" s="1"/>
  <c r="AU137" i="16"/>
  <c r="K54" i="3" s="1"/>
  <c r="AW137" i="16"/>
  <c r="M54" i="3" s="1"/>
  <c r="AV137" i="16"/>
  <c r="L54" i="3" s="1"/>
  <c r="AT137" i="16"/>
  <c r="J54" i="3" s="1"/>
  <c r="F68" i="14"/>
  <c r="F83" i="14" s="1"/>
  <c r="P45" i="16"/>
  <c r="Z45" i="16" s="1"/>
  <c r="AI45" i="16" s="1"/>
  <c r="AT45" i="16" s="1"/>
  <c r="N82" i="16"/>
  <c r="Y82" i="16" s="1"/>
  <c r="AH82" i="16" s="1"/>
  <c r="AS82" i="16" s="1"/>
  <c r="I27" i="3" s="1"/>
  <c r="N83" i="16"/>
  <c r="Y83" i="16" s="1"/>
  <c r="AH83" i="16" s="1"/>
  <c r="AS83" i="16" s="1"/>
  <c r="I28" i="3" s="1"/>
  <c r="N84" i="16"/>
  <c r="Y84" i="16" s="1"/>
  <c r="AH84" i="16" s="1"/>
  <c r="AS84" i="16" s="1"/>
  <c r="I29" i="3" s="1"/>
  <c r="N85" i="16"/>
  <c r="N86" i="16"/>
  <c r="Y86" i="16" s="1"/>
  <c r="AH86" i="16" s="1"/>
  <c r="AS86" i="16" s="1"/>
  <c r="I31" i="3" s="1"/>
  <c r="N87" i="16"/>
  <c r="Y87" i="16" s="1"/>
  <c r="AH87" i="16" s="1"/>
  <c r="AS87" i="16" s="1"/>
  <c r="I32" i="3" s="1"/>
  <c r="N88" i="16"/>
  <c r="Y88" i="16" s="1"/>
  <c r="AH88" i="16" s="1"/>
  <c r="AS88" i="16" s="1"/>
  <c r="I33" i="3" s="1"/>
  <c r="N89" i="16"/>
  <c r="N90" i="16"/>
  <c r="Y90" i="16" s="1"/>
  <c r="AH90" i="16" s="1"/>
  <c r="AS90" i="16" s="1"/>
  <c r="I35" i="3" s="1"/>
  <c r="N91" i="16"/>
  <c r="Y91" i="16" s="1"/>
  <c r="AH91" i="16" s="1"/>
  <c r="AS91" i="16" s="1"/>
  <c r="I36" i="3" s="1"/>
  <c r="N92" i="16"/>
  <c r="Y92" i="16" s="1"/>
  <c r="AH92" i="16" s="1"/>
  <c r="AS92" i="16" s="1"/>
  <c r="I37" i="3" s="1"/>
  <c r="N93" i="16"/>
  <c r="N94" i="16"/>
  <c r="Y94" i="16" s="1"/>
  <c r="AH94" i="16" s="1"/>
  <c r="AS94" i="16" s="1"/>
  <c r="I39" i="3" s="1"/>
  <c r="N95" i="16"/>
  <c r="Y95" i="16" s="1"/>
  <c r="AH95" i="16" s="1"/>
  <c r="AS95" i="16" s="1"/>
  <c r="I40" i="3" s="1"/>
  <c r="N96" i="16"/>
  <c r="Y96" i="16" s="1"/>
  <c r="AH96" i="16" s="1"/>
  <c r="AS96" i="16" s="1"/>
  <c r="I41" i="3" s="1"/>
  <c r="N97" i="16"/>
  <c r="Y97" i="16" s="1"/>
  <c r="AH97" i="16" s="1"/>
  <c r="AS97" i="16" s="1"/>
  <c r="I42" i="3" s="1"/>
  <c r="N98" i="16"/>
  <c r="Y98" i="16" s="1"/>
  <c r="AH98" i="16" s="1"/>
  <c r="AS98" i="16" s="1"/>
  <c r="I43" i="3" s="1"/>
  <c r="N99" i="16"/>
  <c r="Y99" i="16" s="1"/>
  <c r="AH99" i="16" s="1"/>
  <c r="AS99" i="16" s="1"/>
  <c r="I44" i="3" s="1"/>
  <c r="N100" i="16"/>
  <c r="N101" i="16"/>
  <c r="AM143" i="16"/>
  <c r="C60" i="3" s="1"/>
  <c r="AL143" i="16"/>
  <c r="B60" i="3" s="1"/>
  <c r="AN143" i="16"/>
  <c r="D60" i="3" s="1"/>
  <c r="AW136" i="16"/>
  <c r="M53" i="3" s="1"/>
  <c r="AU136" i="16"/>
  <c r="K53" i="3" s="1"/>
  <c r="AV136" i="16"/>
  <c r="L53" i="3" s="1"/>
  <c r="AT136" i="16"/>
  <c r="J53" i="3" s="1"/>
  <c r="F44" i="16"/>
  <c r="U44" i="16" s="1"/>
  <c r="AD44" i="16" s="1"/>
  <c r="AO44" i="16" s="1"/>
  <c r="N37" i="16"/>
  <c r="Y37" i="16" s="1"/>
  <c r="AH37" i="16" s="1"/>
  <c r="AS37" i="16" s="1"/>
  <c r="N45" i="16"/>
  <c r="Y45" i="16" s="1"/>
  <c r="AH45" i="16" s="1"/>
  <c r="AS45" i="16" s="1"/>
  <c r="N35" i="16"/>
  <c r="Y35" i="16" s="1"/>
  <c r="AH35" i="16" s="1"/>
  <c r="AS35" i="16" s="1"/>
  <c r="P37" i="16"/>
  <c r="Z37" i="16" s="1"/>
  <c r="AI37" i="16" s="1"/>
  <c r="AT37" i="16" s="1"/>
  <c r="L40" i="16"/>
  <c r="X40" i="16" s="1"/>
  <c r="AG40" i="16" s="1"/>
  <c r="AR40" i="16" s="1"/>
  <c r="N33" i="16"/>
  <c r="Y33" i="16" s="1"/>
  <c r="AH33" i="16" s="1"/>
  <c r="AS33" i="16" s="1"/>
  <c r="F45" i="16"/>
  <c r="U45" i="16" s="1"/>
  <c r="AD45" i="16" s="1"/>
  <c r="AO45" i="16" s="1"/>
  <c r="F37" i="16"/>
  <c r="U37" i="16" s="1"/>
  <c r="AD37" i="16" s="1"/>
  <c r="AO37" i="16" s="1"/>
  <c r="L45" i="16"/>
  <c r="X45" i="16" s="1"/>
  <c r="AG45" i="16" s="1"/>
  <c r="AR45" i="16" s="1"/>
  <c r="N32" i="16"/>
  <c r="Y32" i="16" s="1"/>
  <c r="AH32" i="16" s="1"/>
  <c r="AS32" i="16" s="1"/>
  <c r="N40" i="16"/>
  <c r="Y40" i="16" s="1"/>
  <c r="AH40" i="16" s="1"/>
  <c r="AS40" i="16" s="1"/>
  <c r="N48" i="16"/>
  <c r="Y48" i="16" s="1"/>
  <c r="AH48" i="16" s="1"/>
  <c r="AS48" i="16" s="1"/>
  <c r="P35" i="16"/>
  <c r="Z35" i="16" s="1"/>
  <c r="AI35" i="16" s="1"/>
  <c r="AT35" i="16" s="1"/>
  <c r="P43" i="16"/>
  <c r="Z43" i="16" s="1"/>
  <c r="AI43" i="16" s="1"/>
  <c r="AT43" i="16" s="1"/>
  <c r="N41" i="16"/>
  <c r="Y41" i="16" s="1"/>
  <c r="AH41" i="16" s="1"/>
  <c r="AS41" i="16" s="1"/>
  <c r="P32" i="16"/>
  <c r="Z32" i="16" s="1"/>
  <c r="AI32" i="16" s="1"/>
  <c r="AT32" i="16" s="1"/>
  <c r="P40" i="16"/>
  <c r="Z40" i="16" s="1"/>
  <c r="AI40" i="16" s="1"/>
  <c r="AT40" i="16" s="1"/>
  <c r="P48" i="16"/>
  <c r="Z48" i="16" s="1"/>
  <c r="AI48" i="16" s="1"/>
  <c r="AT48" i="16" s="1"/>
  <c r="P31" i="16"/>
  <c r="Z31" i="16" s="1"/>
  <c r="AI31" i="16" s="1"/>
  <c r="AT31" i="16" s="1"/>
  <c r="P39" i="16"/>
  <c r="Z39" i="16" s="1"/>
  <c r="AI39" i="16" s="1"/>
  <c r="AT39" i="16" s="1"/>
  <c r="P47" i="16"/>
  <c r="Z47" i="16" s="1"/>
  <c r="AI47" i="16" s="1"/>
  <c r="AT47" i="16" s="1"/>
  <c r="P38" i="16"/>
  <c r="Z38" i="16" s="1"/>
  <c r="AI38" i="16" s="1"/>
  <c r="AT38" i="16" s="1"/>
  <c r="F35" i="16"/>
  <c r="U35" i="16" s="1"/>
  <c r="AD35" i="16" s="1"/>
  <c r="AO35" i="16" s="1"/>
  <c r="N42" i="16"/>
  <c r="Y42" i="16" s="1"/>
  <c r="AH42" i="16" s="1"/>
  <c r="AS42" i="16" s="1"/>
  <c r="L46" i="16"/>
  <c r="X46" i="16" s="1"/>
  <c r="AG46" i="16" s="1"/>
  <c r="AR46" i="16" s="1"/>
  <c r="L37" i="16"/>
  <c r="X37" i="16" s="1"/>
  <c r="AG37" i="16" s="1"/>
  <c r="AR37" i="16" s="1"/>
  <c r="F39" i="16"/>
  <c r="U39" i="16" s="1"/>
  <c r="AD39" i="16" s="1"/>
  <c r="AO39" i="16" s="1"/>
  <c r="L43" i="16"/>
  <c r="X43" i="16" s="1"/>
  <c r="AG43" i="16" s="1"/>
  <c r="AR43" i="16" s="1"/>
  <c r="P41" i="16"/>
  <c r="Z41" i="16" s="1"/>
  <c r="AI41" i="16" s="1"/>
  <c r="AT41" i="16" s="1"/>
  <c r="L42" i="16"/>
  <c r="X42" i="16" s="1"/>
  <c r="AG42" i="16" s="1"/>
  <c r="AR42" i="16" s="1"/>
  <c r="H47" i="16"/>
  <c r="V47" i="16" s="1"/>
  <c r="AE47" i="16" s="1"/>
  <c r="AP47" i="16" s="1"/>
  <c r="J33" i="16"/>
  <c r="W33" i="16" s="1"/>
  <c r="AF33" i="16" s="1"/>
  <c r="AQ33" i="16" s="1"/>
  <c r="J41" i="16"/>
  <c r="W41" i="16" s="1"/>
  <c r="AF41" i="16" s="1"/>
  <c r="AQ41" i="16" s="1"/>
  <c r="J49" i="16"/>
  <c r="W49" i="16" s="1"/>
  <c r="AF49" i="16" s="1"/>
  <c r="AQ49" i="16" s="1"/>
  <c r="L36" i="16"/>
  <c r="X36" i="16" s="1"/>
  <c r="AG36" i="16" s="1"/>
  <c r="AR36" i="16" s="1"/>
  <c r="L44" i="16"/>
  <c r="X44" i="16" s="1"/>
  <c r="AG44" i="16" s="1"/>
  <c r="AR44" i="16" s="1"/>
  <c r="N31" i="16"/>
  <c r="Y31" i="16" s="1"/>
  <c r="AH31" i="16" s="1"/>
  <c r="AS31" i="16" s="1"/>
  <c r="N39" i="16"/>
  <c r="Y39" i="16" s="1"/>
  <c r="AH39" i="16" s="1"/>
  <c r="AS39" i="16" s="1"/>
  <c r="N47" i="16"/>
  <c r="Y47" i="16" s="1"/>
  <c r="AH47" i="16" s="1"/>
  <c r="AS47" i="16" s="1"/>
  <c r="P34" i="16"/>
  <c r="Z34" i="16" s="1"/>
  <c r="AI34" i="16" s="1"/>
  <c r="AT34" i="16" s="1"/>
  <c r="P42" i="16"/>
  <c r="Z42" i="16" s="1"/>
  <c r="AI42" i="16" s="1"/>
  <c r="AT42" i="16" s="1"/>
  <c r="P50" i="16"/>
  <c r="Z50" i="16" s="1"/>
  <c r="AI50" i="16" s="1"/>
  <c r="AT50" i="16" s="1"/>
  <c r="J23" i="3" s="1"/>
  <c r="N49" i="16"/>
  <c r="Y49" i="16" s="1"/>
  <c r="AH49" i="16" s="1"/>
  <c r="AS49" i="16" s="1"/>
  <c r="F31" i="16"/>
  <c r="U31" i="16" s="1"/>
  <c r="AD31" i="16" s="1"/>
  <c r="AO31" i="16" s="1"/>
  <c r="L35" i="16"/>
  <c r="X35" i="16" s="1"/>
  <c r="AG35" i="16" s="1"/>
  <c r="AR35" i="16" s="1"/>
  <c r="N46" i="16"/>
  <c r="Y46" i="16" s="1"/>
  <c r="AH46" i="16" s="1"/>
  <c r="AS46" i="16" s="1"/>
  <c r="U84" i="16"/>
  <c r="AD84" i="16" s="1"/>
  <c r="AO84" i="16" s="1"/>
  <c r="E29" i="3" s="1"/>
  <c r="L50" i="16"/>
  <c r="X50" i="16" s="1"/>
  <c r="AG50" i="16" s="1"/>
  <c r="AR50" i="16" s="1"/>
  <c r="H23" i="3" s="1"/>
  <c r="N43" i="16"/>
  <c r="Y43" i="16" s="1"/>
  <c r="AH43" i="16" s="1"/>
  <c r="AS43" i="16" s="1"/>
  <c r="F49" i="16"/>
  <c r="U49" i="16" s="1"/>
  <c r="AD49" i="16" s="1"/>
  <c r="AO49" i="16" s="1"/>
  <c r="F41" i="16"/>
  <c r="U41" i="16" s="1"/>
  <c r="AD41" i="16" s="1"/>
  <c r="AO41" i="16" s="1"/>
  <c r="F33" i="16"/>
  <c r="U33" i="16" s="1"/>
  <c r="AD33" i="16" s="1"/>
  <c r="AO33" i="16" s="1"/>
  <c r="L33" i="16"/>
  <c r="X33" i="16" s="1"/>
  <c r="AG33" i="16" s="1"/>
  <c r="AR33" i="16" s="1"/>
  <c r="L41" i="16"/>
  <c r="X41" i="16" s="1"/>
  <c r="AG41" i="16" s="1"/>
  <c r="AR41" i="16" s="1"/>
  <c r="L49" i="16"/>
  <c r="X49" i="16" s="1"/>
  <c r="AG49" i="16" s="1"/>
  <c r="AR49" i="16" s="1"/>
  <c r="N36" i="16"/>
  <c r="Y36" i="16" s="1"/>
  <c r="AH36" i="16" s="1"/>
  <c r="AS36" i="16" s="1"/>
  <c r="N44" i="16"/>
  <c r="Y44" i="16" s="1"/>
  <c r="AH44" i="16" s="1"/>
  <c r="AS44" i="16" s="1"/>
  <c r="L34" i="16"/>
  <c r="X34" i="16" s="1"/>
  <c r="AG34" i="16" s="1"/>
  <c r="AR34" i="16" s="1"/>
  <c r="Z82" i="16"/>
  <c r="AI82" i="16" s="1"/>
  <c r="AT82" i="16" s="1"/>
  <c r="J27" i="3" s="1"/>
  <c r="Z83" i="16"/>
  <c r="AI83" i="16" s="1"/>
  <c r="AT83" i="16" s="1"/>
  <c r="J28" i="3" s="1"/>
  <c r="Z84" i="16"/>
  <c r="AI84" i="16" s="1"/>
  <c r="AT84" i="16" s="1"/>
  <c r="J29" i="3" s="1"/>
  <c r="Z85" i="16"/>
  <c r="AI85" i="16" s="1"/>
  <c r="AT85" i="16" s="1"/>
  <c r="J30" i="3" s="1"/>
  <c r="Z86" i="16"/>
  <c r="AI86" i="16" s="1"/>
  <c r="AT86" i="16" s="1"/>
  <c r="J31" i="3" s="1"/>
  <c r="Z88" i="16"/>
  <c r="AI88" i="16" s="1"/>
  <c r="AT88" i="16" s="1"/>
  <c r="J33" i="3" s="1"/>
  <c r="Z89" i="16"/>
  <c r="AI89" i="16" s="1"/>
  <c r="AT89" i="16" s="1"/>
  <c r="J34" i="3" s="1"/>
  <c r="Z90" i="16"/>
  <c r="AI90" i="16" s="1"/>
  <c r="AT90" i="16" s="1"/>
  <c r="J35" i="3" s="1"/>
  <c r="Z91" i="16"/>
  <c r="AI91" i="16" s="1"/>
  <c r="AT91" i="16" s="1"/>
  <c r="J36" i="3" s="1"/>
  <c r="Z92" i="16"/>
  <c r="AI92" i="16" s="1"/>
  <c r="AT92" i="16" s="1"/>
  <c r="J37" i="3" s="1"/>
  <c r="Z93" i="16"/>
  <c r="AI93" i="16" s="1"/>
  <c r="AT93" i="16" s="1"/>
  <c r="J38" i="3" s="1"/>
  <c r="Z94" i="16"/>
  <c r="AI94" i="16" s="1"/>
  <c r="AT94" i="16" s="1"/>
  <c r="J39" i="3" s="1"/>
  <c r="L31" i="16"/>
  <c r="X31" i="16" s="1"/>
  <c r="AG31" i="16" s="1"/>
  <c r="AR31" i="16" s="1"/>
  <c r="L39" i="16"/>
  <c r="X39" i="16" s="1"/>
  <c r="AG39" i="16" s="1"/>
  <c r="AR39" i="16" s="1"/>
  <c r="L47" i="16"/>
  <c r="X47" i="16" s="1"/>
  <c r="AG47" i="16" s="1"/>
  <c r="AR47" i="16" s="1"/>
  <c r="Y85" i="16"/>
  <c r="AH85" i="16" s="1"/>
  <c r="AS85" i="16" s="1"/>
  <c r="I30" i="3" s="1"/>
  <c r="X84" i="16"/>
  <c r="AG84" i="16" s="1"/>
  <c r="AR84" i="16" s="1"/>
  <c r="H29" i="3" s="1"/>
  <c r="J46" i="16"/>
  <c r="W46" i="16" s="1"/>
  <c r="AF46" i="16" s="1"/>
  <c r="AQ46" i="16" s="1"/>
  <c r="W86" i="16"/>
  <c r="AF86" i="16" s="1"/>
  <c r="AQ86" i="16" s="1"/>
  <c r="G31" i="3" s="1"/>
  <c r="W93" i="16"/>
  <c r="AF93" i="16" s="1"/>
  <c r="AQ93" i="16" s="1"/>
  <c r="G38" i="3" s="1"/>
  <c r="W94" i="16"/>
  <c r="AF94" i="16" s="1"/>
  <c r="AQ94" i="16" s="1"/>
  <c r="G39" i="3" s="1"/>
  <c r="N34" i="16"/>
  <c r="Y34" i="16" s="1"/>
  <c r="AH34" i="16" s="1"/>
  <c r="AS34" i="16" s="1"/>
  <c r="L48" i="16"/>
  <c r="X48" i="16" s="1"/>
  <c r="AG48" i="16" s="1"/>
  <c r="AR48" i="16" s="1"/>
  <c r="P46" i="16"/>
  <c r="Z46" i="16" s="1"/>
  <c r="AI46" i="16" s="1"/>
  <c r="AT46" i="16" s="1"/>
  <c r="V97" i="16"/>
  <c r="AE97" i="16" s="1"/>
  <c r="AP97" i="16" s="1"/>
  <c r="F42" i="3" s="1"/>
  <c r="V98" i="16"/>
  <c r="AE98" i="16" s="1"/>
  <c r="AP98" i="16" s="1"/>
  <c r="F43" i="3" s="1"/>
  <c r="V100" i="16"/>
  <c r="AE100" i="16" s="1"/>
  <c r="AP100" i="16" s="1"/>
  <c r="F45" i="3" s="1"/>
  <c r="U86" i="16"/>
  <c r="AD86" i="16" s="1"/>
  <c r="AO86" i="16" s="1"/>
  <c r="E31" i="3" s="1"/>
  <c r="U88" i="16"/>
  <c r="AD88" i="16" s="1"/>
  <c r="AO88" i="16" s="1"/>
  <c r="E33" i="3" s="1"/>
  <c r="U90" i="16"/>
  <c r="AD90" i="16" s="1"/>
  <c r="AO90" i="16" s="1"/>
  <c r="E35" i="3" s="1"/>
  <c r="U94" i="16"/>
  <c r="AD94" i="16" s="1"/>
  <c r="AO94" i="16" s="1"/>
  <c r="E39" i="3" s="1"/>
  <c r="U98" i="16"/>
  <c r="AD98" i="16" s="1"/>
  <c r="AO98" i="16" s="1"/>
  <c r="E43" i="3" s="1"/>
  <c r="H42" i="16"/>
  <c r="V42" i="16" s="1"/>
  <c r="AE42" i="16" s="1"/>
  <c r="AP42" i="16" s="1"/>
  <c r="T96" i="16"/>
  <c r="AC96" i="16" s="1"/>
  <c r="T97" i="16"/>
  <c r="AC97" i="16" s="1"/>
  <c r="T98" i="16"/>
  <c r="AC98" i="16" s="1"/>
  <c r="T99" i="16"/>
  <c r="AC99" i="16" s="1"/>
  <c r="T100" i="16"/>
  <c r="AC100" i="16" s="1"/>
  <c r="T101" i="16"/>
  <c r="AC101" i="16" s="1"/>
  <c r="H46" i="16"/>
  <c r="V46" i="16" s="1"/>
  <c r="AE46" i="16" s="1"/>
  <c r="AP46" i="16" s="1"/>
  <c r="T82" i="16"/>
  <c r="AC82" i="16" s="1"/>
  <c r="T83" i="16"/>
  <c r="AC83" i="16" s="1"/>
  <c r="T84" i="16"/>
  <c r="AC84" i="16" s="1"/>
  <c r="Y89" i="16"/>
  <c r="AH89" i="16" s="1"/>
  <c r="AS89" i="16" s="1"/>
  <c r="I34" i="3" s="1"/>
  <c r="Y93" i="16"/>
  <c r="AH93" i="16" s="1"/>
  <c r="AS93" i="16" s="1"/>
  <c r="I38" i="3" s="1"/>
  <c r="Y100" i="16"/>
  <c r="AH100" i="16" s="1"/>
  <c r="AS100" i="16" s="1"/>
  <c r="I45" i="3" s="1"/>
  <c r="H36" i="16"/>
  <c r="V36" i="16" s="1"/>
  <c r="AE36" i="16" s="1"/>
  <c r="AP36" i="16" s="1"/>
  <c r="H44" i="16"/>
  <c r="V44" i="16" s="1"/>
  <c r="AE44" i="16" s="1"/>
  <c r="AP44" i="16" s="1"/>
  <c r="AA82" i="16"/>
  <c r="AJ82" i="16" s="1"/>
  <c r="X89" i="16"/>
  <c r="AG89" i="16" s="1"/>
  <c r="AR89" i="16" s="1"/>
  <c r="H34" i="3" s="1"/>
  <c r="X91" i="16"/>
  <c r="AG91" i="16" s="1"/>
  <c r="AR91" i="16" s="1"/>
  <c r="H36" i="3" s="1"/>
  <c r="X92" i="16"/>
  <c r="AG92" i="16" s="1"/>
  <c r="AR92" i="16" s="1"/>
  <c r="H37" i="3" s="1"/>
  <c r="X93" i="16"/>
  <c r="AG93" i="16" s="1"/>
  <c r="AR93" i="16" s="1"/>
  <c r="H38" i="3" s="1"/>
  <c r="X97" i="16"/>
  <c r="AG97" i="16" s="1"/>
  <c r="AR97" i="16" s="1"/>
  <c r="H42" i="3" s="1"/>
  <c r="X99" i="16"/>
  <c r="AG99" i="16" s="1"/>
  <c r="AR99" i="16" s="1"/>
  <c r="H44" i="3" s="1"/>
  <c r="X100" i="16"/>
  <c r="AG100" i="16" s="1"/>
  <c r="AR100" i="16" s="1"/>
  <c r="H45" i="3" s="1"/>
  <c r="H45" i="16"/>
  <c r="V45" i="16" s="1"/>
  <c r="AE45" i="16" s="1"/>
  <c r="AP45" i="16" s="1"/>
  <c r="AA84" i="16"/>
  <c r="AJ84" i="16" s="1"/>
  <c r="W101" i="16"/>
  <c r="AF101" i="16" s="1"/>
  <c r="AQ101" i="16" s="1"/>
  <c r="G46" i="3" s="1"/>
  <c r="H40" i="16"/>
  <c r="V40" i="16" s="1"/>
  <c r="AE40" i="16" s="1"/>
  <c r="AP40" i="16" s="1"/>
  <c r="W96" i="16"/>
  <c r="AF96" i="16" s="1"/>
  <c r="AQ96" i="16" s="1"/>
  <c r="G41" i="3" s="1"/>
  <c r="V99" i="16"/>
  <c r="AE99" i="16" s="1"/>
  <c r="AP99" i="16" s="1"/>
  <c r="F44" i="3" s="1"/>
  <c r="H37" i="16"/>
  <c r="V37" i="16" s="1"/>
  <c r="AE37" i="16" s="1"/>
  <c r="AP37" i="16" s="1"/>
  <c r="H35" i="16"/>
  <c r="V35" i="16" s="1"/>
  <c r="AE35" i="16" s="1"/>
  <c r="AP35" i="16" s="1"/>
  <c r="J50" i="16"/>
  <c r="W50" i="16" s="1"/>
  <c r="AF50" i="16" s="1"/>
  <c r="AQ50" i="16" s="1"/>
  <c r="G23" i="3" s="1"/>
  <c r="J38" i="16"/>
  <c r="W38" i="16" s="1"/>
  <c r="AF38" i="16" s="1"/>
  <c r="AQ38" i="16" s="1"/>
  <c r="W85" i="16"/>
  <c r="AF85" i="16" s="1"/>
  <c r="AQ85" i="16" s="1"/>
  <c r="G30" i="3" s="1"/>
  <c r="V93" i="16"/>
  <c r="AE93" i="16" s="1"/>
  <c r="AP93" i="16" s="1"/>
  <c r="F38" i="3" s="1"/>
  <c r="AA101" i="16"/>
  <c r="AJ101" i="16" s="1"/>
  <c r="Z101" i="16"/>
  <c r="AI101" i="16" s="1"/>
  <c r="AT101" i="16" s="1"/>
  <c r="J46" i="3" s="1"/>
  <c r="Y101" i="16"/>
  <c r="AH101" i="16" s="1"/>
  <c r="AS101" i="16" s="1"/>
  <c r="I46" i="3" s="1"/>
  <c r="H43" i="16"/>
  <c r="V43" i="16" s="1"/>
  <c r="AE43" i="16" s="1"/>
  <c r="AP43" i="16" s="1"/>
  <c r="H34" i="16"/>
  <c r="V34" i="16" s="1"/>
  <c r="AE34" i="16" s="1"/>
  <c r="AP34" i="16" s="1"/>
  <c r="H50" i="16"/>
  <c r="V50" i="16" s="1"/>
  <c r="AE50" i="16" s="1"/>
  <c r="AP50" i="16" s="1"/>
  <c r="F23" i="3" s="1"/>
  <c r="H32" i="16"/>
  <c r="V32" i="16" s="1"/>
  <c r="AE32" i="16" s="1"/>
  <c r="AP32" i="16" s="1"/>
  <c r="H48" i="16"/>
  <c r="V48" i="16" s="1"/>
  <c r="AE48" i="16" s="1"/>
  <c r="AP48" i="16" s="1"/>
  <c r="N50" i="16"/>
  <c r="Y50" i="16" s="1"/>
  <c r="AH50" i="16" s="1"/>
  <c r="AS50" i="16" s="1"/>
  <c r="I23" i="3" s="1"/>
  <c r="F50" i="16"/>
  <c r="U50" i="16" s="1"/>
  <c r="AD50" i="16" s="1"/>
  <c r="AO50" i="16" s="1"/>
  <c r="E23" i="3" s="1"/>
  <c r="F43" i="16"/>
  <c r="U43" i="16" s="1"/>
  <c r="AD43" i="16" s="1"/>
  <c r="AO43" i="16" s="1"/>
  <c r="H33" i="16"/>
  <c r="V33" i="16" s="1"/>
  <c r="AE33" i="16" s="1"/>
  <c r="AP33" i="16" s="1"/>
  <c r="H41" i="16"/>
  <c r="V41" i="16" s="1"/>
  <c r="AE41" i="16" s="1"/>
  <c r="AP41" i="16" s="1"/>
  <c r="H49" i="16"/>
  <c r="V49" i="16" s="1"/>
  <c r="AE49" i="16" s="1"/>
  <c r="AP49" i="16" s="1"/>
  <c r="U85" i="16"/>
  <c r="AD85" i="16" s="1"/>
  <c r="AO85" i="16" s="1"/>
  <c r="E30" i="3" s="1"/>
  <c r="T86" i="16"/>
  <c r="AC86" i="16" s="1"/>
  <c r="T87" i="16"/>
  <c r="AC87" i="16" s="1"/>
  <c r="T88" i="16"/>
  <c r="AC88" i="16" s="1"/>
  <c r="T89" i="16"/>
  <c r="AC89" i="16" s="1"/>
  <c r="T90" i="16"/>
  <c r="AC90" i="16" s="1"/>
  <c r="T91" i="16"/>
  <c r="AC91" i="16" s="1"/>
  <c r="T92" i="16"/>
  <c r="AC92" i="16" s="1"/>
  <c r="T93" i="16"/>
  <c r="AC93" i="16" s="1"/>
  <c r="T94" i="16"/>
  <c r="AC94" i="16" s="1"/>
  <c r="T95" i="16"/>
  <c r="AC95" i="16" s="1"/>
  <c r="AA100" i="16"/>
  <c r="AJ100" i="16" s="1"/>
  <c r="F36" i="16"/>
  <c r="U36" i="16" s="1"/>
  <c r="AD36" i="16" s="1"/>
  <c r="AO36" i="16" s="1"/>
  <c r="J35" i="16"/>
  <c r="W35" i="16" s="1"/>
  <c r="AF35" i="16" s="1"/>
  <c r="AQ35" i="16" s="1"/>
  <c r="J43" i="16"/>
  <c r="W43" i="16" s="1"/>
  <c r="AF43" i="16" s="1"/>
  <c r="AQ43" i="16" s="1"/>
  <c r="P36" i="16"/>
  <c r="Z36" i="16" s="1"/>
  <c r="AI36" i="16" s="1"/>
  <c r="AT36" i="16" s="1"/>
  <c r="P44" i="16"/>
  <c r="Z44" i="16" s="1"/>
  <c r="AI44" i="16" s="1"/>
  <c r="AT44" i="16" s="1"/>
  <c r="W82" i="16"/>
  <c r="AF82" i="16" s="1"/>
  <c r="AQ82" i="16" s="1"/>
  <c r="G27" i="3" s="1"/>
  <c r="V84" i="16"/>
  <c r="AE84" i="16" s="1"/>
  <c r="AP84" i="16" s="1"/>
  <c r="F29" i="3" s="1"/>
  <c r="T85" i="16"/>
  <c r="AC85" i="16" s="1"/>
  <c r="AA85" i="16"/>
  <c r="AJ85" i="16" s="1"/>
  <c r="AA92" i="16"/>
  <c r="AJ92" i="16" s="1"/>
  <c r="AA93" i="16"/>
  <c r="AJ93" i="16" s="1"/>
  <c r="Z96" i="16"/>
  <c r="AI96" i="16" s="1"/>
  <c r="AT96" i="16" s="1"/>
  <c r="J41" i="3" s="1"/>
  <c r="Z97" i="16"/>
  <c r="AI97" i="16" s="1"/>
  <c r="AT97" i="16" s="1"/>
  <c r="J42" i="3" s="1"/>
  <c r="Z98" i="16"/>
  <c r="AI98" i="16" s="1"/>
  <c r="AT98" i="16" s="1"/>
  <c r="J43" i="3" s="1"/>
  <c r="Z100" i="16"/>
  <c r="AI100" i="16" s="1"/>
  <c r="AT100" i="16" s="1"/>
  <c r="J45" i="3" s="1"/>
  <c r="X101" i="16"/>
  <c r="AG101" i="16" s="1"/>
  <c r="AR101" i="16" s="1"/>
  <c r="H46" i="3" s="1"/>
  <c r="J32" i="16"/>
  <c r="W32" i="16" s="1"/>
  <c r="AF32" i="16" s="1"/>
  <c r="AQ32" i="16" s="1"/>
  <c r="J40" i="16"/>
  <c r="W40" i="16" s="1"/>
  <c r="AF40" i="16" s="1"/>
  <c r="AQ40" i="16" s="1"/>
  <c r="J48" i="16"/>
  <c r="W48" i="16" s="1"/>
  <c r="AF48" i="16" s="1"/>
  <c r="AQ48" i="16" s="1"/>
  <c r="J31" i="16"/>
  <c r="W31" i="16" s="1"/>
  <c r="AF31" i="16" s="1"/>
  <c r="AQ31" i="16" s="1"/>
  <c r="J39" i="16"/>
  <c r="W39" i="16" s="1"/>
  <c r="AF39" i="16" s="1"/>
  <c r="AQ39" i="16" s="1"/>
  <c r="J47" i="16"/>
  <c r="W47" i="16" s="1"/>
  <c r="AF47" i="16" s="1"/>
  <c r="AQ47" i="16" s="1"/>
  <c r="J37" i="16"/>
  <c r="W37" i="16" s="1"/>
  <c r="AF37" i="16" s="1"/>
  <c r="AQ37" i="16" s="1"/>
  <c r="J45" i="16"/>
  <c r="W45" i="16" s="1"/>
  <c r="AF45" i="16" s="1"/>
  <c r="AQ45" i="16" s="1"/>
  <c r="J36" i="16"/>
  <c r="W36" i="16" s="1"/>
  <c r="AF36" i="16" s="1"/>
  <c r="AQ36" i="16" s="1"/>
  <c r="J44" i="16"/>
  <c r="W44" i="16" s="1"/>
  <c r="AF44" i="16" s="1"/>
  <c r="AQ44" i="16" s="1"/>
  <c r="H31" i="16"/>
  <c r="V31" i="16" s="1"/>
  <c r="AE31" i="16" s="1"/>
  <c r="AP31" i="16" s="1"/>
  <c r="H39" i="16"/>
  <c r="V39" i="16" s="1"/>
  <c r="AE39" i="16" s="1"/>
  <c r="AP39" i="16" s="1"/>
  <c r="J34" i="16"/>
  <c r="W34" i="16" s="1"/>
  <c r="AF34" i="16" s="1"/>
  <c r="AQ34" i="16" s="1"/>
  <c r="J42" i="16"/>
  <c r="W42" i="16" s="1"/>
  <c r="AF42" i="16" s="1"/>
  <c r="AQ42" i="16" s="1"/>
  <c r="F38" i="16"/>
  <c r="U38" i="16" s="1"/>
  <c r="AD38" i="16" s="1"/>
  <c r="AO38" i="16" s="1"/>
  <c r="F46" i="16"/>
  <c r="U46" i="16" s="1"/>
  <c r="AD46" i="16" s="1"/>
  <c r="AO46" i="16" s="1"/>
  <c r="F34" i="16"/>
  <c r="U34" i="16" s="1"/>
  <c r="AD34" i="16" s="1"/>
  <c r="AO34" i="16" s="1"/>
  <c r="F42" i="16"/>
  <c r="U42" i="16" s="1"/>
  <c r="AD42" i="16" s="1"/>
  <c r="AO42" i="16" s="1"/>
  <c r="N37" i="14"/>
  <c r="M16" i="2" s="1"/>
  <c r="M37" i="14"/>
  <c r="L16" i="2" s="1"/>
  <c r="L38" i="14"/>
  <c r="K17" i="2" s="1"/>
  <c r="M38" i="14"/>
  <c r="L17" i="2" s="1"/>
  <c r="N38" i="14"/>
  <c r="M17" i="2" s="1"/>
  <c r="L39" i="14"/>
  <c r="K18" i="2" s="1"/>
  <c r="N39" i="14"/>
  <c r="M18" i="2" s="1"/>
  <c r="M39" i="14"/>
  <c r="L18" i="2" s="1"/>
  <c r="L42" i="14"/>
  <c r="K21" i="2" s="1"/>
  <c r="M42" i="14"/>
  <c r="L21" i="2" s="1"/>
  <c r="N42" i="14"/>
  <c r="M21" i="2" s="1"/>
  <c r="L43" i="14"/>
  <c r="K22" i="2" s="1"/>
  <c r="N43" i="14"/>
  <c r="M22" i="2" s="1"/>
  <c r="M43" i="14"/>
  <c r="L22" i="2" s="1"/>
  <c r="N40" i="14"/>
  <c r="M19" i="2" s="1"/>
  <c r="M40" i="14"/>
  <c r="L19" i="2" s="1"/>
  <c r="L40" i="14"/>
  <c r="K19" i="2" s="1"/>
  <c r="C85" i="14"/>
  <c r="D85" i="14"/>
  <c r="E84" i="14"/>
  <c r="D84" i="14"/>
  <c r="D87" i="14"/>
  <c r="C87" i="14"/>
  <c r="N84" i="14"/>
  <c r="L84" i="14"/>
  <c r="M81" i="14"/>
  <c r="N81" i="14"/>
  <c r="L81" i="14"/>
  <c r="D71" i="14"/>
  <c r="C86" i="14" s="1"/>
  <c r="D66" i="14"/>
  <c r="D67" i="14"/>
  <c r="R73" i="14"/>
  <c r="M84" i="14"/>
  <c r="M86" i="14"/>
  <c r="E87" i="14"/>
  <c r="C84" i="14"/>
  <c r="M82" i="14"/>
  <c r="L86" i="14"/>
  <c r="L82" i="14"/>
  <c r="C83" i="14"/>
  <c r="E83" i="14"/>
  <c r="E85" i="14"/>
  <c r="E71" i="14"/>
  <c r="F71" i="14" s="1"/>
  <c r="F86" i="14" s="1"/>
  <c r="C50" i="16"/>
  <c r="D50" i="16" s="1"/>
  <c r="T50" i="16" s="1"/>
  <c r="AC50" i="16" s="1"/>
  <c r="C49" i="16"/>
  <c r="D49" i="16" s="1"/>
  <c r="T49" i="16" s="1"/>
  <c r="AC49" i="16" s="1"/>
  <c r="C48" i="16"/>
  <c r="D48" i="16" s="1"/>
  <c r="T48" i="16" s="1"/>
  <c r="AC48" i="16" s="1"/>
  <c r="C47" i="16"/>
  <c r="D47" i="16" s="1"/>
  <c r="T47" i="16" s="1"/>
  <c r="AC47" i="16" s="1"/>
  <c r="C46" i="16"/>
  <c r="D46" i="16" s="1"/>
  <c r="T46" i="16" s="1"/>
  <c r="AC46" i="16" s="1"/>
  <c r="C45" i="16"/>
  <c r="D45" i="16" s="1"/>
  <c r="T45" i="16" s="1"/>
  <c r="AC45" i="16" s="1"/>
  <c r="C44" i="16"/>
  <c r="D44" i="16" s="1"/>
  <c r="T44" i="16" s="1"/>
  <c r="AC44" i="16" s="1"/>
  <c r="C43" i="16"/>
  <c r="D43" i="16" s="1"/>
  <c r="T43" i="16" s="1"/>
  <c r="AC43" i="16" s="1"/>
  <c r="C42" i="16"/>
  <c r="D42" i="16" s="1"/>
  <c r="T42" i="16" s="1"/>
  <c r="AC42" i="16" s="1"/>
  <c r="C41" i="16"/>
  <c r="D41" i="16" s="1"/>
  <c r="T41" i="16" s="1"/>
  <c r="AC41" i="16" s="1"/>
  <c r="C40" i="16"/>
  <c r="D40" i="16" s="1"/>
  <c r="T40" i="16" s="1"/>
  <c r="AC40" i="16" s="1"/>
  <c r="C39" i="16"/>
  <c r="D39" i="16" s="1"/>
  <c r="T39" i="16" s="1"/>
  <c r="AC39" i="16" s="1"/>
  <c r="C38" i="16"/>
  <c r="D38" i="16" s="1"/>
  <c r="T38" i="16" s="1"/>
  <c r="AC38" i="16" s="1"/>
  <c r="C37" i="16"/>
  <c r="D37" i="16" s="1"/>
  <c r="T37" i="16" s="1"/>
  <c r="AC37" i="16" s="1"/>
  <c r="C36" i="16"/>
  <c r="D36" i="16" s="1"/>
  <c r="T36" i="16" s="1"/>
  <c r="AC36" i="16" s="1"/>
  <c r="C35" i="16"/>
  <c r="D35" i="16" s="1"/>
  <c r="T35" i="16" s="1"/>
  <c r="AC35" i="16" s="1"/>
  <c r="C34" i="16"/>
  <c r="D34" i="16" s="1"/>
  <c r="T34" i="16" s="1"/>
  <c r="AC34" i="16" s="1"/>
  <c r="C33" i="16"/>
  <c r="D33" i="16" s="1"/>
  <c r="T33" i="16" s="1"/>
  <c r="AC33" i="16" s="1"/>
  <c r="C32" i="16"/>
  <c r="D32" i="16" s="1"/>
  <c r="T32" i="16" s="1"/>
  <c r="AC32" i="16" s="1"/>
  <c r="C31" i="16"/>
  <c r="D31" i="16" s="1"/>
  <c r="T31" i="16" s="1"/>
  <c r="AC31" i="16" s="1"/>
  <c r="M10" i="2"/>
  <c r="M9" i="2"/>
  <c r="M8" i="2"/>
  <c r="M7" i="2"/>
  <c r="M6" i="2"/>
  <c r="B366" i="17"/>
  <c r="B365" i="17"/>
  <c r="B364" i="17"/>
  <c r="B363" i="17"/>
  <c r="B362" i="17"/>
  <c r="B361" i="17"/>
  <c r="B360" i="17"/>
  <c r="B359" i="17"/>
  <c r="B358" i="17"/>
  <c r="B357" i="17"/>
  <c r="B356" i="17"/>
  <c r="B355" i="17"/>
  <c r="B354" i="17"/>
  <c r="B353" i="17"/>
  <c r="B352" i="17"/>
  <c r="B351" i="17"/>
  <c r="B350" i="17"/>
  <c r="B349" i="17"/>
  <c r="B348" i="17"/>
  <c r="B347" i="17"/>
  <c r="B346" i="17"/>
  <c r="B345" i="17"/>
  <c r="B344" i="17"/>
  <c r="B343" i="17"/>
  <c r="B342" i="17"/>
  <c r="B341" i="17"/>
  <c r="B340" i="17"/>
  <c r="B339" i="17"/>
  <c r="B338" i="17"/>
  <c r="B337" i="17"/>
  <c r="B336" i="17"/>
  <c r="B335" i="17"/>
  <c r="B334" i="17"/>
  <c r="B333" i="17"/>
  <c r="B332" i="17"/>
  <c r="B331" i="17"/>
  <c r="B330" i="17"/>
  <c r="B329" i="17"/>
  <c r="B328" i="17"/>
  <c r="B327" i="17"/>
  <c r="B326" i="17"/>
  <c r="B325" i="17"/>
  <c r="B324" i="17"/>
  <c r="B323" i="17"/>
  <c r="B322" i="17"/>
  <c r="B321" i="17"/>
  <c r="B320" i="17"/>
  <c r="B319" i="17"/>
  <c r="B318" i="17"/>
  <c r="B317" i="17"/>
  <c r="B316" i="17"/>
  <c r="B315" i="17"/>
  <c r="B314" i="17"/>
  <c r="B313" i="17"/>
  <c r="B312" i="17"/>
  <c r="B311" i="17"/>
  <c r="B310" i="17"/>
  <c r="B309" i="17"/>
  <c r="B308" i="17"/>
  <c r="B307" i="17"/>
  <c r="B306" i="17"/>
  <c r="B305" i="17"/>
  <c r="B304" i="17"/>
  <c r="B303" i="17"/>
  <c r="B302" i="17"/>
  <c r="B301" i="17"/>
  <c r="B300" i="17"/>
  <c r="B299" i="17"/>
  <c r="B298" i="17"/>
  <c r="B297" i="17"/>
  <c r="B296" i="17"/>
  <c r="B295" i="17"/>
  <c r="B294" i="17"/>
  <c r="B293" i="17"/>
  <c r="B292" i="17"/>
  <c r="B291" i="17"/>
  <c r="B290" i="17"/>
  <c r="B289" i="17"/>
  <c r="B288" i="17"/>
  <c r="B287" i="17"/>
  <c r="B286" i="17"/>
  <c r="B285" i="17"/>
  <c r="B284" i="17"/>
  <c r="B283" i="17"/>
  <c r="B282" i="17"/>
  <c r="B281" i="17"/>
  <c r="B280" i="17"/>
  <c r="B279" i="17"/>
  <c r="B278" i="17"/>
  <c r="B277" i="17"/>
  <c r="B276" i="17"/>
  <c r="B275" i="17"/>
  <c r="B274" i="17"/>
  <c r="B273" i="17"/>
  <c r="B272" i="17"/>
  <c r="B271" i="17"/>
  <c r="B270" i="17"/>
  <c r="B269" i="17"/>
  <c r="B268" i="17"/>
  <c r="B267" i="17"/>
  <c r="B266" i="17"/>
  <c r="B265" i="17"/>
  <c r="B264" i="17"/>
  <c r="B263" i="17"/>
  <c r="B262" i="17"/>
  <c r="B261" i="17"/>
  <c r="B260" i="17"/>
  <c r="B259" i="17"/>
  <c r="B258" i="17"/>
  <c r="B257" i="17"/>
  <c r="B256" i="17"/>
  <c r="B255" i="17"/>
  <c r="B254" i="17"/>
  <c r="B253" i="17"/>
  <c r="B252" i="17"/>
  <c r="B251" i="17"/>
  <c r="B250" i="17"/>
  <c r="B249" i="17"/>
  <c r="B248" i="17"/>
  <c r="B247" i="17"/>
  <c r="B246" i="17"/>
  <c r="B245" i="17"/>
  <c r="B244" i="17"/>
  <c r="B243" i="17"/>
  <c r="B242" i="17"/>
  <c r="B241" i="17"/>
  <c r="B240" i="17"/>
  <c r="B239" i="17"/>
  <c r="B238" i="17"/>
  <c r="B237" i="17"/>
  <c r="B236" i="17"/>
  <c r="B235" i="17"/>
  <c r="B234" i="17"/>
  <c r="B233" i="17"/>
  <c r="B232" i="17"/>
  <c r="B231" i="17"/>
  <c r="B230" i="17"/>
  <c r="B229" i="17"/>
  <c r="B228" i="17"/>
  <c r="B227" i="17"/>
  <c r="B226" i="17"/>
  <c r="B225" i="17"/>
  <c r="B224" i="17"/>
  <c r="B223" i="17"/>
  <c r="B222" i="17"/>
  <c r="B221" i="17"/>
  <c r="B220" i="17"/>
  <c r="B219" i="17"/>
  <c r="B218" i="17"/>
  <c r="B217" i="17"/>
  <c r="B216" i="17"/>
  <c r="B215" i="17"/>
  <c r="B214" i="17"/>
  <c r="B213" i="17"/>
  <c r="B212" i="17"/>
  <c r="B211" i="17"/>
  <c r="B210" i="17"/>
  <c r="B209" i="17"/>
  <c r="B208" i="17"/>
  <c r="B207" i="17"/>
  <c r="B206" i="17"/>
  <c r="B205" i="17"/>
  <c r="B204" i="17"/>
  <c r="B203" i="17"/>
  <c r="B202" i="17"/>
  <c r="B201" i="17"/>
  <c r="B200" i="17"/>
  <c r="B199" i="17"/>
  <c r="B198" i="17"/>
  <c r="B197" i="17"/>
  <c r="B196" i="17"/>
  <c r="B195" i="17"/>
  <c r="B194" i="17"/>
  <c r="B193" i="17"/>
  <c r="B192" i="17"/>
  <c r="B191" i="17"/>
  <c r="B190" i="17"/>
  <c r="B189" i="17"/>
  <c r="B188" i="17"/>
  <c r="B187" i="17"/>
  <c r="B186" i="17"/>
  <c r="B185" i="17"/>
  <c r="B184" i="17"/>
  <c r="B183" i="17"/>
  <c r="B182" i="17"/>
  <c r="B181" i="17"/>
  <c r="B180" i="17"/>
  <c r="B179" i="17"/>
  <c r="B178" i="17"/>
  <c r="B177" i="17"/>
  <c r="B176" i="17"/>
  <c r="B175" i="17"/>
  <c r="B174" i="17"/>
  <c r="B173" i="17"/>
  <c r="B172" i="17"/>
  <c r="B171" i="17"/>
  <c r="B170" i="17"/>
  <c r="B169" i="17"/>
  <c r="B168" i="17"/>
  <c r="B167" i="17"/>
  <c r="B166" i="17"/>
  <c r="B165" i="17"/>
  <c r="B164" i="17"/>
  <c r="B163" i="17"/>
  <c r="B162" i="17"/>
  <c r="B161" i="17"/>
  <c r="B160" i="17"/>
  <c r="B159" i="17"/>
  <c r="B158" i="17"/>
  <c r="B157" i="17"/>
  <c r="B156" i="17"/>
  <c r="B155" i="17"/>
  <c r="B154" i="17"/>
  <c r="B153" i="17"/>
  <c r="B152" i="17"/>
  <c r="B151" i="17"/>
  <c r="B150" i="17"/>
  <c r="B149" i="17"/>
  <c r="B148" i="17"/>
  <c r="B147" i="17"/>
  <c r="B146" i="17"/>
  <c r="B145" i="17"/>
  <c r="B144" i="17"/>
  <c r="B143" i="17"/>
  <c r="B142" i="17"/>
  <c r="B141" i="17"/>
  <c r="B140" i="17"/>
  <c r="B139" i="17"/>
  <c r="B138" i="17"/>
  <c r="B137" i="17"/>
  <c r="B136" i="17"/>
  <c r="B135" i="17"/>
  <c r="B134" i="17"/>
  <c r="B133" i="17"/>
  <c r="B132" i="17"/>
  <c r="B131" i="17"/>
  <c r="B130" i="17"/>
  <c r="B129" i="17"/>
  <c r="B128" i="17"/>
  <c r="B127" i="17"/>
  <c r="B126" i="17"/>
  <c r="B125" i="17"/>
  <c r="B124" i="17"/>
  <c r="B123" i="17"/>
  <c r="B122" i="17"/>
  <c r="B121" i="17"/>
  <c r="B120" i="17"/>
  <c r="B119" i="17"/>
  <c r="B118" i="17"/>
  <c r="B117" i="17"/>
  <c r="B116" i="17"/>
  <c r="B115" i="17"/>
  <c r="B114" i="17"/>
  <c r="B113" i="17"/>
  <c r="B112" i="17"/>
  <c r="B111" i="17"/>
  <c r="B110" i="17"/>
  <c r="B109" i="17"/>
  <c r="B108" i="17"/>
  <c r="B107" i="17"/>
  <c r="B106" i="17"/>
  <c r="B105" i="17"/>
  <c r="B104" i="17"/>
  <c r="B103" i="17"/>
  <c r="B102" i="17"/>
  <c r="B101" i="17"/>
  <c r="B100" i="17"/>
  <c r="B99" i="17"/>
  <c r="B98" i="17"/>
  <c r="B97" i="17"/>
  <c r="B96" i="17"/>
  <c r="B95" i="17"/>
  <c r="B94" i="17"/>
  <c r="B93" i="17"/>
  <c r="B92" i="17"/>
  <c r="B91" i="17"/>
  <c r="B90" i="17"/>
  <c r="B89" i="17"/>
  <c r="B88" i="17"/>
  <c r="B87" i="17"/>
  <c r="B86" i="17"/>
  <c r="B85" i="17"/>
  <c r="B84" i="17"/>
  <c r="B83" i="17"/>
  <c r="B82" i="17"/>
  <c r="B81" i="17"/>
  <c r="B80" i="17"/>
  <c r="B79" i="17"/>
  <c r="B78" i="17"/>
  <c r="B77" i="17"/>
  <c r="B76" i="17"/>
  <c r="B75" i="17"/>
  <c r="B74" i="17"/>
  <c r="B73" i="17"/>
  <c r="B72" i="17"/>
  <c r="B71" i="17"/>
  <c r="B70" i="17"/>
  <c r="B69" i="17"/>
  <c r="B68" i="17"/>
  <c r="B67" i="17"/>
  <c r="B66" i="17"/>
  <c r="B65" i="17"/>
  <c r="B64" i="17"/>
  <c r="B63" i="17"/>
  <c r="B62" i="17"/>
  <c r="B61" i="17"/>
  <c r="B60" i="17"/>
  <c r="B59" i="17"/>
  <c r="B58" i="17"/>
  <c r="B57" i="17"/>
  <c r="B56" i="17"/>
  <c r="B55" i="17"/>
  <c r="B54" i="17"/>
  <c r="B53" i="17"/>
  <c r="B52" i="17"/>
  <c r="B51" i="17"/>
  <c r="B50" i="17"/>
  <c r="B49" i="17"/>
  <c r="B48" i="17"/>
  <c r="B47" i="17"/>
  <c r="B46" i="17"/>
  <c r="B45" i="17"/>
  <c r="B44" i="17"/>
  <c r="B43" i="17"/>
  <c r="B42" i="17"/>
  <c r="B41" i="17"/>
  <c r="B40" i="17"/>
  <c r="B39" i="17"/>
  <c r="B38" i="17"/>
  <c r="B37" i="17"/>
  <c r="B36" i="17"/>
  <c r="B35" i="17"/>
  <c r="B34" i="17"/>
  <c r="B33" i="17"/>
  <c r="B32" i="17"/>
  <c r="B31" i="17"/>
  <c r="B30" i="17"/>
  <c r="B29" i="17"/>
  <c r="B28" i="17"/>
  <c r="B27" i="17"/>
  <c r="B26" i="17"/>
  <c r="B25" i="17"/>
  <c r="B24" i="17"/>
  <c r="B23" i="17"/>
  <c r="B22" i="17"/>
  <c r="B21" i="17"/>
  <c r="B20" i="17"/>
  <c r="B19" i="17"/>
  <c r="B18" i="17"/>
  <c r="B17" i="17"/>
  <c r="B16" i="17"/>
  <c r="S15" i="17"/>
  <c r="B15" i="17"/>
  <c r="B14" i="17"/>
  <c r="B13" i="17"/>
  <c r="B12" i="17"/>
  <c r="B11" i="17"/>
  <c r="B10" i="17"/>
  <c r="B9" i="17"/>
  <c r="B8" i="17"/>
  <c r="B7" i="17"/>
  <c r="B6" i="17"/>
  <c r="B5" i="17"/>
  <c r="B4" i="17"/>
  <c r="B3" i="17"/>
  <c r="S2" i="17"/>
  <c r="B2" i="17"/>
  <c r="N83" i="14" l="1"/>
  <c r="M83" i="14"/>
  <c r="D39" i="14"/>
  <c r="C18" i="2" s="1"/>
  <c r="E88" i="14"/>
  <c r="C39" i="14"/>
  <c r="B18" i="2" s="1"/>
  <c r="D88" i="14"/>
  <c r="C42" i="14"/>
  <c r="B21" i="2" s="1"/>
  <c r="AV98" i="16"/>
  <c r="L43" i="3" s="1"/>
  <c r="AU98" i="16"/>
  <c r="K43" i="3" s="1"/>
  <c r="AW98" i="16"/>
  <c r="M43" i="3" s="1"/>
  <c r="AU90" i="16"/>
  <c r="K35" i="3" s="1"/>
  <c r="AW90" i="16"/>
  <c r="M35" i="3" s="1"/>
  <c r="AV90" i="16"/>
  <c r="L35" i="3" s="1"/>
  <c r="AW88" i="16"/>
  <c r="M33" i="3" s="1"/>
  <c r="AV88" i="16"/>
  <c r="L33" i="3" s="1"/>
  <c r="AU88" i="16"/>
  <c r="K33" i="3" s="1"/>
  <c r="AU94" i="16"/>
  <c r="K39" i="3" s="1"/>
  <c r="AW94" i="16"/>
  <c r="M39" i="3" s="1"/>
  <c r="AV94" i="16"/>
  <c r="L39" i="3" s="1"/>
  <c r="AV96" i="16"/>
  <c r="L41" i="3" s="1"/>
  <c r="AU96" i="16"/>
  <c r="K41" i="3" s="1"/>
  <c r="AW96" i="16"/>
  <c r="M41" i="3" s="1"/>
  <c r="AV87" i="16"/>
  <c r="L32" i="3" s="1"/>
  <c r="AU87" i="16"/>
  <c r="K32" i="3" s="1"/>
  <c r="AW87" i="16"/>
  <c r="M32" i="3" s="1"/>
  <c r="AU86" i="16"/>
  <c r="K31" i="3" s="1"/>
  <c r="AW86" i="16"/>
  <c r="M31" i="3" s="1"/>
  <c r="AV86" i="16"/>
  <c r="L31" i="3" s="1"/>
  <c r="AV95" i="16"/>
  <c r="L40" i="3" s="1"/>
  <c r="AU95" i="16"/>
  <c r="K40" i="3" s="1"/>
  <c r="AW95" i="16"/>
  <c r="M40" i="3" s="1"/>
  <c r="AV93" i="16"/>
  <c r="L38" i="3" s="1"/>
  <c r="AU93" i="16"/>
  <c r="K38" i="3" s="1"/>
  <c r="AW93" i="16"/>
  <c r="M38" i="3" s="1"/>
  <c r="AN33" i="16"/>
  <c r="AL33" i="16"/>
  <c r="AM33" i="16"/>
  <c r="AN41" i="16"/>
  <c r="AL41" i="16"/>
  <c r="AM41" i="16"/>
  <c r="AN49" i="16"/>
  <c r="AL49" i="16"/>
  <c r="AM49" i="16"/>
  <c r="M87" i="14"/>
  <c r="L32" i="2" s="1"/>
  <c r="AN89" i="16"/>
  <c r="D34" i="3" s="1"/>
  <c r="AM89" i="16"/>
  <c r="C34" i="3" s="1"/>
  <c r="AL89" i="16"/>
  <c r="B34" i="3" s="1"/>
  <c r="AW82" i="16"/>
  <c r="M27" i="3" s="1"/>
  <c r="AV82" i="16"/>
  <c r="L27" i="3" s="1"/>
  <c r="AU82" i="16"/>
  <c r="K27" i="3" s="1"/>
  <c r="AN99" i="16"/>
  <c r="D44" i="3" s="1"/>
  <c r="AM99" i="16"/>
  <c r="C44" i="3" s="1"/>
  <c r="AL99" i="16"/>
  <c r="B44" i="3" s="1"/>
  <c r="AT152" i="16"/>
  <c r="J69" i="3" s="1"/>
  <c r="AV152" i="16"/>
  <c r="L69" i="3" s="1"/>
  <c r="AW152" i="16"/>
  <c r="M69" i="3" s="1"/>
  <c r="AU152" i="16"/>
  <c r="K69" i="3" s="1"/>
  <c r="AV140" i="16"/>
  <c r="L57" i="3" s="1"/>
  <c r="AT140" i="16"/>
  <c r="J57" i="3" s="1"/>
  <c r="AW140" i="16"/>
  <c r="M57" i="3" s="1"/>
  <c r="AU140" i="16"/>
  <c r="K57" i="3" s="1"/>
  <c r="AM34" i="16"/>
  <c r="AN34" i="16"/>
  <c r="AL34" i="16"/>
  <c r="AM42" i="16"/>
  <c r="AN42" i="16"/>
  <c r="AL42" i="16"/>
  <c r="AM50" i="16"/>
  <c r="C23" i="3" s="1"/>
  <c r="AN50" i="16"/>
  <c r="D23" i="3" s="1"/>
  <c r="AL50" i="16"/>
  <c r="B23" i="3" s="1"/>
  <c r="AN88" i="16"/>
  <c r="D33" i="3" s="1"/>
  <c r="AM88" i="16"/>
  <c r="C33" i="3" s="1"/>
  <c r="AL88" i="16"/>
  <c r="B33" i="3" s="1"/>
  <c r="AL98" i="16"/>
  <c r="B43" i="3" s="1"/>
  <c r="AN98" i="16"/>
  <c r="D43" i="3" s="1"/>
  <c r="AM98" i="16"/>
  <c r="C43" i="3" s="1"/>
  <c r="AW141" i="16"/>
  <c r="M58" i="3" s="1"/>
  <c r="AU141" i="16"/>
  <c r="K58" i="3" s="1"/>
  <c r="AV141" i="16"/>
  <c r="L58" i="3" s="1"/>
  <c r="AT141" i="16"/>
  <c r="J58" i="3" s="1"/>
  <c r="AM84" i="16"/>
  <c r="C29" i="3" s="1"/>
  <c r="AL84" i="16"/>
  <c r="B29" i="3" s="1"/>
  <c r="AN84" i="16"/>
  <c r="D29" i="3" s="1"/>
  <c r="AM44" i="16"/>
  <c r="AN44" i="16"/>
  <c r="AL44" i="16"/>
  <c r="AN86" i="16"/>
  <c r="D31" i="3" s="1"/>
  <c r="AM86" i="16"/>
  <c r="C31" i="3" s="1"/>
  <c r="AL86" i="16"/>
  <c r="B31" i="3" s="1"/>
  <c r="N87" i="14"/>
  <c r="AU100" i="16"/>
  <c r="K45" i="3" s="1"/>
  <c r="AW100" i="16"/>
  <c r="M45" i="3" s="1"/>
  <c r="AV100" i="16"/>
  <c r="L45" i="3" s="1"/>
  <c r="AN93" i="16"/>
  <c r="D38" i="3" s="1"/>
  <c r="AM93" i="16"/>
  <c r="C38" i="3" s="1"/>
  <c r="AL93" i="16"/>
  <c r="B38" i="3" s="1"/>
  <c r="AM38" i="16"/>
  <c r="AN38" i="16"/>
  <c r="AL38" i="16"/>
  <c r="AM46" i="16"/>
  <c r="AN46" i="16"/>
  <c r="AL46" i="16"/>
  <c r="L85" i="14"/>
  <c r="K30" i="2" s="1"/>
  <c r="AV99" i="16"/>
  <c r="L44" i="3" s="1"/>
  <c r="AU99" i="16"/>
  <c r="K44" i="3" s="1"/>
  <c r="AW99" i="16"/>
  <c r="M44" i="3" s="1"/>
  <c r="AL92" i="16"/>
  <c r="B37" i="3" s="1"/>
  <c r="AN92" i="16"/>
  <c r="D37" i="3" s="1"/>
  <c r="AM92" i="16"/>
  <c r="C37" i="3" s="1"/>
  <c r="AV101" i="16"/>
  <c r="L46" i="3" s="1"/>
  <c r="AU101" i="16"/>
  <c r="K46" i="3" s="1"/>
  <c r="AW101" i="16"/>
  <c r="M46" i="3" s="1"/>
  <c r="AU146" i="16"/>
  <c r="K63" i="3" s="1"/>
  <c r="AV146" i="16"/>
  <c r="L63" i="3" s="1"/>
  <c r="AW146" i="16"/>
  <c r="M63" i="3" s="1"/>
  <c r="AT146" i="16"/>
  <c r="J63" i="3" s="1"/>
  <c r="AU145" i="16"/>
  <c r="K62" i="3" s="1"/>
  <c r="AW145" i="16"/>
  <c r="M62" i="3" s="1"/>
  <c r="AV145" i="16"/>
  <c r="L62" i="3" s="1"/>
  <c r="AT145" i="16"/>
  <c r="J62" i="3" s="1"/>
  <c r="AL43" i="16"/>
  <c r="AM43" i="16"/>
  <c r="AN43" i="16"/>
  <c r="AV85" i="16"/>
  <c r="L30" i="3" s="1"/>
  <c r="AU85" i="16"/>
  <c r="K30" i="3" s="1"/>
  <c r="AW85" i="16"/>
  <c r="M30" i="3" s="1"/>
  <c r="AN95" i="16"/>
  <c r="D40" i="3" s="1"/>
  <c r="AM95" i="16"/>
  <c r="C40" i="3" s="1"/>
  <c r="AL95" i="16"/>
  <c r="B40" i="3" s="1"/>
  <c r="AN97" i="16"/>
  <c r="D42" i="3" s="1"/>
  <c r="AM97" i="16"/>
  <c r="C42" i="3" s="1"/>
  <c r="AL97" i="16"/>
  <c r="B42" i="3" s="1"/>
  <c r="AN85" i="16"/>
  <c r="D30" i="3" s="1"/>
  <c r="AM85" i="16"/>
  <c r="C30" i="3" s="1"/>
  <c r="AL85" i="16"/>
  <c r="B30" i="3" s="1"/>
  <c r="AL94" i="16"/>
  <c r="B39" i="3" s="1"/>
  <c r="AN94" i="16"/>
  <c r="D39" i="3" s="1"/>
  <c r="AM94" i="16"/>
  <c r="C39" i="3" s="1"/>
  <c r="AL45" i="16"/>
  <c r="AM45" i="16"/>
  <c r="AN45" i="16"/>
  <c r="AV91" i="16"/>
  <c r="L36" i="3" s="1"/>
  <c r="AU91" i="16"/>
  <c r="K36" i="3" s="1"/>
  <c r="AW91" i="16"/>
  <c r="M36" i="3" s="1"/>
  <c r="AM31" i="16"/>
  <c r="AN31" i="16"/>
  <c r="AL31" i="16"/>
  <c r="AL39" i="16"/>
  <c r="AM39" i="16"/>
  <c r="AN39" i="16"/>
  <c r="AM47" i="16"/>
  <c r="AN47" i="16"/>
  <c r="AL47" i="16"/>
  <c r="AV89" i="16"/>
  <c r="L34" i="3" s="1"/>
  <c r="AU89" i="16"/>
  <c r="K34" i="3" s="1"/>
  <c r="AW89" i="16"/>
  <c r="M34" i="3" s="1"/>
  <c r="AN91" i="16"/>
  <c r="D36" i="3" s="1"/>
  <c r="AM91" i="16"/>
  <c r="C36" i="3" s="1"/>
  <c r="AL91" i="16"/>
  <c r="B36" i="3" s="1"/>
  <c r="AW84" i="16"/>
  <c r="M29" i="3" s="1"/>
  <c r="AV84" i="16"/>
  <c r="L29" i="3" s="1"/>
  <c r="AU84" i="16"/>
  <c r="K29" i="3" s="1"/>
  <c r="AN101" i="16"/>
  <c r="D46" i="3" s="1"/>
  <c r="AM101" i="16"/>
  <c r="C46" i="3" s="1"/>
  <c r="AL101" i="16"/>
  <c r="B46" i="3" s="1"/>
  <c r="AV142" i="16"/>
  <c r="L59" i="3" s="1"/>
  <c r="AU142" i="16"/>
  <c r="K59" i="3" s="1"/>
  <c r="AW142" i="16"/>
  <c r="M59" i="3" s="1"/>
  <c r="AT142" i="16"/>
  <c r="J59" i="3" s="1"/>
  <c r="AU149" i="16"/>
  <c r="K66" i="3" s="1"/>
  <c r="AV149" i="16"/>
  <c r="L66" i="3" s="1"/>
  <c r="AW149" i="16"/>
  <c r="M66" i="3" s="1"/>
  <c r="AT149" i="16"/>
  <c r="J66" i="3" s="1"/>
  <c r="AM35" i="16"/>
  <c r="AL35" i="16"/>
  <c r="AN35" i="16"/>
  <c r="AN87" i="16"/>
  <c r="D32" i="3" s="1"/>
  <c r="AM87" i="16"/>
  <c r="C32" i="3" s="1"/>
  <c r="AL87" i="16"/>
  <c r="B32" i="3" s="1"/>
  <c r="AV144" i="16"/>
  <c r="L61" i="3" s="1"/>
  <c r="AU144" i="16"/>
  <c r="K61" i="3" s="1"/>
  <c r="AW144" i="16"/>
  <c r="M61" i="3" s="1"/>
  <c r="AT144" i="16"/>
  <c r="J61" i="3" s="1"/>
  <c r="AM36" i="16"/>
  <c r="AN36" i="16"/>
  <c r="AL36" i="16"/>
  <c r="AV92" i="16"/>
  <c r="L37" i="3" s="1"/>
  <c r="AW92" i="16"/>
  <c r="M37" i="3" s="1"/>
  <c r="AU92" i="16"/>
  <c r="K37" i="3" s="1"/>
  <c r="AV83" i="16"/>
  <c r="L28" i="3" s="1"/>
  <c r="AU83" i="16"/>
  <c r="K28" i="3" s="1"/>
  <c r="AW83" i="16"/>
  <c r="M28" i="3" s="1"/>
  <c r="AN83" i="16"/>
  <c r="D28" i="3" s="1"/>
  <c r="AM83" i="16"/>
  <c r="C28" i="3" s="1"/>
  <c r="AL83" i="16"/>
  <c r="B28" i="3" s="1"/>
  <c r="AM96" i="16"/>
  <c r="C41" i="3" s="1"/>
  <c r="AN96" i="16"/>
  <c r="D41" i="3" s="1"/>
  <c r="AL96" i="16"/>
  <c r="B41" i="3" s="1"/>
  <c r="AN37" i="16"/>
  <c r="AM37" i="16"/>
  <c r="AL37" i="16"/>
  <c r="AL82" i="16"/>
  <c r="B27" i="3" s="1"/>
  <c r="AN82" i="16"/>
  <c r="D27" i="3" s="1"/>
  <c r="AM82" i="16"/>
  <c r="C27" i="3" s="1"/>
  <c r="AM32" i="16"/>
  <c r="AN32" i="16"/>
  <c r="AL32" i="16"/>
  <c r="AM40" i="16"/>
  <c r="AN40" i="16"/>
  <c r="AL40" i="16"/>
  <c r="AM48" i="16"/>
  <c r="AN48" i="16"/>
  <c r="AL48" i="16"/>
  <c r="N85" i="14"/>
  <c r="M30" i="2" s="1"/>
  <c r="AV97" i="16"/>
  <c r="L42" i="3" s="1"/>
  <c r="AU97" i="16"/>
  <c r="K42" i="3" s="1"/>
  <c r="AW97" i="16"/>
  <c r="M42" i="3" s="1"/>
  <c r="AM90" i="16"/>
  <c r="C35" i="3" s="1"/>
  <c r="AL90" i="16"/>
  <c r="B35" i="3" s="1"/>
  <c r="AN90" i="16"/>
  <c r="D35" i="3" s="1"/>
  <c r="AL100" i="16"/>
  <c r="B45" i="3" s="1"/>
  <c r="AN100" i="16"/>
  <c r="D45" i="3" s="1"/>
  <c r="AM100" i="16"/>
  <c r="C45" i="3" s="1"/>
  <c r="D86" i="14"/>
  <c r="E86" i="14"/>
  <c r="D81" i="14"/>
  <c r="C81" i="14"/>
  <c r="E81" i="14"/>
  <c r="D26" i="2" s="1"/>
  <c r="C82" i="14"/>
  <c r="B27" i="2" s="1"/>
  <c r="D82" i="14"/>
  <c r="C27" i="2" s="1"/>
  <c r="E82" i="14"/>
  <c r="D27" i="2" s="1"/>
  <c r="N88" i="14"/>
  <c r="L88" i="14"/>
  <c r="M88" i="14"/>
  <c r="AD6" i="16"/>
  <c r="M33" i="2"/>
  <c r="L33" i="2"/>
  <c r="K33" i="2"/>
  <c r="J33" i="2"/>
  <c r="I33" i="2"/>
  <c r="H33" i="2"/>
  <c r="G33" i="2"/>
  <c r="F33" i="2"/>
  <c r="E33" i="2"/>
  <c r="D33" i="2"/>
  <c r="C33" i="2"/>
  <c r="M32" i="2"/>
  <c r="K32" i="2"/>
  <c r="J32" i="2"/>
  <c r="I32" i="2"/>
  <c r="H32" i="2"/>
  <c r="G32" i="2"/>
  <c r="F32" i="2"/>
  <c r="E32" i="2"/>
  <c r="D32" i="2"/>
  <c r="C32" i="2"/>
  <c r="M31" i="2"/>
  <c r="L31" i="2"/>
  <c r="K31" i="2"/>
  <c r="J31" i="2"/>
  <c r="I31" i="2"/>
  <c r="H31" i="2"/>
  <c r="G31" i="2"/>
  <c r="F31" i="2"/>
  <c r="E31" i="2"/>
  <c r="D31" i="2"/>
  <c r="C31" i="2"/>
  <c r="L30" i="2"/>
  <c r="J30" i="2"/>
  <c r="I30" i="2"/>
  <c r="H30" i="2"/>
  <c r="G30" i="2"/>
  <c r="F30" i="2"/>
  <c r="E30" i="2"/>
  <c r="D30" i="2"/>
  <c r="C30" i="2"/>
  <c r="M29" i="2"/>
  <c r="L29" i="2"/>
  <c r="K29" i="2"/>
  <c r="J29" i="2"/>
  <c r="I29" i="2"/>
  <c r="H29" i="2"/>
  <c r="G29" i="2"/>
  <c r="F29" i="2"/>
  <c r="E29" i="2"/>
  <c r="D29" i="2"/>
  <c r="C29" i="2"/>
  <c r="M28" i="2"/>
  <c r="L28" i="2"/>
  <c r="K28" i="2"/>
  <c r="J28" i="2"/>
  <c r="I28" i="2"/>
  <c r="H28" i="2"/>
  <c r="G28" i="2"/>
  <c r="F28" i="2"/>
  <c r="E28" i="2"/>
  <c r="D28" i="2"/>
  <c r="C28" i="2"/>
  <c r="M27" i="2"/>
  <c r="L27" i="2"/>
  <c r="K27" i="2"/>
  <c r="J27" i="2"/>
  <c r="I27" i="2"/>
  <c r="H27" i="2"/>
  <c r="G27" i="2"/>
  <c r="F27" i="2"/>
  <c r="E27" i="2"/>
  <c r="M26" i="2"/>
  <c r="L26" i="2"/>
  <c r="K26" i="2"/>
  <c r="J26" i="2"/>
  <c r="I26" i="2"/>
  <c r="H26" i="2"/>
  <c r="G26" i="2"/>
  <c r="F26" i="2"/>
  <c r="E26" i="2"/>
  <c r="C26" i="2"/>
  <c r="B33" i="2"/>
  <c r="B32" i="2"/>
  <c r="B31" i="2"/>
  <c r="B30" i="2"/>
  <c r="B29" i="2"/>
  <c r="B28" i="2"/>
  <c r="B26" i="2"/>
  <c r="F36" i="14"/>
  <c r="E15" i="2" s="1"/>
  <c r="Q21" i="14"/>
  <c r="R21" i="14" s="1"/>
  <c r="AD6" i="14"/>
  <c r="M11" i="2"/>
  <c r="L11" i="2"/>
  <c r="K11" i="2"/>
  <c r="J11" i="2"/>
  <c r="I11" i="2"/>
  <c r="H11" i="2"/>
  <c r="G11" i="2"/>
  <c r="F11" i="2"/>
  <c r="E11" i="2"/>
  <c r="D11" i="2"/>
  <c r="C11" i="2"/>
  <c r="B11" i="2"/>
  <c r="B6" i="2"/>
  <c r="M1" i="13" l="1"/>
  <c r="N1" i="13"/>
  <c r="D1" i="13"/>
  <c r="E1" i="13"/>
  <c r="F1" i="13"/>
  <c r="G1" i="13"/>
  <c r="H1" i="13"/>
  <c r="I1" i="13"/>
  <c r="J1" i="13"/>
  <c r="K1" i="13"/>
  <c r="L1" i="13"/>
  <c r="C1" i="13"/>
  <c r="S8" i="12"/>
  <c r="S4" i="12"/>
  <c r="N2" i="12"/>
  <c r="C20" i="12"/>
  <c r="M22" i="12"/>
  <c r="L22" i="12"/>
  <c r="K22" i="12"/>
  <c r="J22" i="12"/>
  <c r="I22" i="12"/>
  <c r="H22" i="12"/>
  <c r="G22" i="12"/>
  <c r="F22" i="12"/>
  <c r="E22" i="12"/>
  <c r="D22" i="12"/>
  <c r="C22" i="12"/>
  <c r="M21" i="12"/>
  <c r="M4" i="12" s="1"/>
  <c r="L21" i="12"/>
  <c r="K21" i="12"/>
  <c r="J21" i="12"/>
  <c r="I21" i="12"/>
  <c r="H21" i="12"/>
  <c r="G21" i="12"/>
  <c r="F21" i="12"/>
  <c r="E21" i="12"/>
  <c r="E4" i="12" s="1"/>
  <c r="D21" i="12"/>
  <c r="C21" i="12"/>
  <c r="C4" i="12" s="1"/>
  <c r="M20" i="12"/>
  <c r="L20" i="12"/>
  <c r="K20" i="12"/>
  <c r="J20" i="12"/>
  <c r="J4" i="12" s="1"/>
  <c r="I20" i="12"/>
  <c r="H20" i="12"/>
  <c r="G20" i="12"/>
  <c r="F20" i="12"/>
  <c r="F4" i="12" s="1"/>
  <c r="E20" i="12"/>
  <c r="D20" i="12"/>
  <c r="B22" i="12"/>
  <c r="B21" i="12"/>
  <c r="B20" i="12"/>
  <c r="N35" i="12"/>
  <c r="G4" i="12" l="1"/>
  <c r="H4" i="12"/>
  <c r="B4" i="12"/>
  <c r="K4" i="12"/>
  <c r="D4" i="12"/>
  <c r="L4" i="12"/>
  <c r="N4" i="12" s="1"/>
  <c r="I4" i="12"/>
  <c r="N36" i="14"/>
  <c r="M15" i="2" s="1"/>
  <c r="L36" i="14"/>
  <c r="K15" i="2" s="1"/>
  <c r="M36" i="14"/>
  <c r="L15" i="2" s="1"/>
  <c r="M17" i="12"/>
  <c r="L17" i="12"/>
  <c r="K17" i="12"/>
  <c r="J17" i="12"/>
  <c r="I17" i="12"/>
  <c r="H17" i="12"/>
  <c r="G17" i="12"/>
  <c r="F17" i="12"/>
  <c r="E17" i="12"/>
  <c r="D17" i="12"/>
  <c r="C17" i="12"/>
  <c r="B17" i="12"/>
  <c r="M16" i="12"/>
  <c r="L16" i="12"/>
  <c r="K16" i="12"/>
  <c r="J16" i="12"/>
  <c r="I16" i="12"/>
  <c r="H16" i="12"/>
  <c r="G16" i="12"/>
  <c r="F16" i="12"/>
  <c r="E16" i="12"/>
  <c r="D16" i="12"/>
  <c r="C16" i="12"/>
  <c r="B16" i="12"/>
  <c r="B7" i="13"/>
  <c r="H3" i="12" l="1"/>
  <c r="C3" i="12"/>
  <c r="K3" i="12"/>
  <c r="J3" i="12"/>
  <c r="B3" i="12"/>
  <c r="G3" i="12"/>
  <c r="I3" i="12"/>
  <c r="D3" i="12"/>
  <c r="L3" i="12"/>
  <c r="E3" i="12"/>
  <c r="M3" i="12"/>
  <c r="F3" i="12"/>
  <c r="D36" i="14"/>
  <c r="C15" i="2" s="1"/>
  <c r="C36" i="14"/>
  <c r="B15" i="2" s="1"/>
  <c r="E36" i="14"/>
  <c r="D15" i="2" s="1"/>
  <c r="J363" i="17"/>
  <c r="J355" i="17"/>
  <c r="J347" i="17"/>
  <c r="J339" i="17"/>
  <c r="J331" i="17"/>
  <c r="J323" i="17"/>
  <c r="J315" i="17"/>
  <c r="J307" i="17"/>
  <c r="J299" i="17"/>
  <c r="J291" i="17"/>
  <c r="J283" i="17"/>
  <c r="J275" i="17"/>
  <c r="J267" i="17"/>
  <c r="J259" i="17"/>
  <c r="J251" i="17"/>
  <c r="J243" i="17"/>
  <c r="J235" i="17"/>
  <c r="J227" i="17"/>
  <c r="J219" i="17"/>
  <c r="J211" i="17"/>
  <c r="J203" i="17"/>
  <c r="J195" i="17"/>
  <c r="J187" i="17"/>
  <c r="J179" i="17"/>
  <c r="J171" i="17"/>
  <c r="J163" i="17"/>
  <c r="J155" i="17"/>
  <c r="J147" i="17"/>
  <c r="J139" i="17"/>
  <c r="J131" i="17"/>
  <c r="J123" i="17"/>
  <c r="J115" i="17"/>
  <c r="J107" i="17"/>
  <c r="J99" i="17"/>
  <c r="J91" i="17"/>
  <c r="J83" i="17"/>
  <c r="J75" i="17"/>
  <c r="J67" i="17"/>
  <c r="J59" i="17"/>
  <c r="J51" i="17"/>
  <c r="J43" i="17"/>
  <c r="J35" i="17"/>
  <c r="J27" i="17"/>
  <c r="J19" i="17"/>
  <c r="J11" i="17"/>
  <c r="J3" i="17"/>
  <c r="J364" i="17"/>
  <c r="J356" i="17"/>
  <c r="J348" i="17"/>
  <c r="J340" i="17"/>
  <c r="J332" i="17"/>
  <c r="J324" i="17"/>
  <c r="J316" i="17"/>
  <c r="J308" i="17"/>
  <c r="J300" i="17"/>
  <c r="J292" i="17"/>
  <c r="J284" i="17"/>
  <c r="J276" i="17"/>
  <c r="J268" i="17"/>
  <c r="J260" i="17"/>
  <c r="J252" i="17"/>
  <c r="J244" i="17"/>
  <c r="J236" i="17"/>
  <c r="J228" i="17"/>
  <c r="J220" i="17"/>
  <c r="J212" i="17"/>
  <c r="J204" i="17"/>
  <c r="J196" i="17"/>
  <c r="J188" i="17"/>
  <c r="J180" i="17"/>
  <c r="J172" i="17"/>
  <c r="J164" i="17"/>
  <c r="J156" i="17"/>
  <c r="J148" i="17"/>
  <c r="J140" i="17"/>
  <c r="J132" i="17"/>
  <c r="J124" i="17"/>
  <c r="J116" i="17"/>
  <c r="J108" i="17"/>
  <c r="J100" i="17"/>
  <c r="J92" i="17"/>
  <c r="J84" i="17"/>
  <c r="J76" i="17"/>
  <c r="J68" i="17"/>
  <c r="J60" i="17"/>
  <c r="J52" i="17"/>
  <c r="J44" i="17"/>
  <c r="J36" i="17"/>
  <c r="J28" i="17"/>
  <c r="J20" i="17"/>
  <c r="J12" i="17"/>
  <c r="J4" i="17"/>
  <c r="J365" i="17"/>
  <c r="J357" i="17"/>
  <c r="J349" i="17"/>
  <c r="J341" i="17"/>
  <c r="J333" i="17"/>
  <c r="J325" i="17"/>
  <c r="J317" i="17"/>
  <c r="J309" i="17"/>
  <c r="J301" i="17"/>
  <c r="J293" i="17"/>
  <c r="J285" i="17"/>
  <c r="J277" i="17"/>
  <c r="J269" i="17"/>
  <c r="J261" i="17"/>
  <c r="J253" i="17"/>
  <c r="J245" i="17"/>
  <c r="J237" i="17"/>
  <c r="J229" i="17"/>
  <c r="J221" i="17"/>
  <c r="J213" i="17"/>
  <c r="J205" i="17"/>
  <c r="J197" i="17"/>
  <c r="J189" i="17"/>
  <c r="J181" i="17"/>
  <c r="J173" i="17"/>
  <c r="J165" i="17"/>
  <c r="J157" i="17"/>
  <c r="J149" i="17"/>
  <c r="J141" i="17"/>
  <c r="J133" i="17"/>
  <c r="J125" i="17"/>
  <c r="J117" i="17"/>
  <c r="J109" i="17"/>
  <c r="J101" i="17"/>
  <c r="J93" i="17"/>
  <c r="J85" i="17"/>
  <c r="J77" i="17"/>
  <c r="J69" i="17"/>
  <c r="J61" i="17"/>
  <c r="J53" i="17"/>
  <c r="J45" i="17"/>
  <c r="J37" i="17"/>
  <c r="J29" i="17"/>
  <c r="J21" i="17"/>
  <c r="J13" i="17"/>
  <c r="J5" i="17"/>
  <c r="J366" i="17"/>
  <c r="J358" i="17"/>
  <c r="J350" i="17"/>
  <c r="J342" i="17"/>
  <c r="J334" i="17"/>
  <c r="J326" i="17"/>
  <c r="J318" i="17"/>
  <c r="J310" i="17"/>
  <c r="J302" i="17"/>
  <c r="J294" i="17"/>
  <c r="J286" i="17"/>
  <c r="J278" i="17"/>
  <c r="J270" i="17"/>
  <c r="J262" i="17"/>
  <c r="J254" i="17"/>
  <c r="J246" i="17"/>
  <c r="J238" i="17"/>
  <c r="J230" i="17"/>
  <c r="J222" i="17"/>
  <c r="J214" i="17"/>
  <c r="J206" i="17"/>
  <c r="J198" i="17"/>
  <c r="J190" i="17"/>
  <c r="J182" i="17"/>
  <c r="J174" i="17"/>
  <c r="J166" i="17"/>
  <c r="J158" i="17"/>
  <c r="J150" i="17"/>
  <c r="J142" i="17"/>
  <c r="J134" i="17"/>
  <c r="J126" i="17"/>
  <c r="J118" i="17"/>
  <c r="J110" i="17"/>
  <c r="J102" i="17"/>
  <c r="J94" i="17"/>
  <c r="J86" i="17"/>
  <c r="J78" i="17"/>
  <c r="J70" i="17"/>
  <c r="J62" i="17"/>
  <c r="J54" i="17"/>
  <c r="J46" i="17"/>
  <c r="J38" i="17"/>
  <c r="J30" i="17"/>
  <c r="J22" i="17"/>
  <c r="J14" i="17"/>
  <c r="J6" i="17"/>
  <c r="J359" i="17"/>
  <c r="J351" i="17"/>
  <c r="J343" i="17"/>
  <c r="J335" i="17"/>
  <c r="J327" i="17"/>
  <c r="J319" i="17"/>
  <c r="J311" i="17"/>
  <c r="J303" i="17"/>
  <c r="J295" i="17"/>
  <c r="J287" i="17"/>
  <c r="J279" i="17"/>
  <c r="J271" i="17"/>
  <c r="J263" i="17"/>
  <c r="J255" i="17"/>
  <c r="J247" i="17"/>
  <c r="J239" i="17"/>
  <c r="J231" i="17"/>
  <c r="J223" i="17"/>
  <c r="J215" i="17"/>
  <c r="J207" i="17"/>
  <c r="J199" i="17"/>
  <c r="J191" i="17"/>
  <c r="J183" i="17"/>
  <c r="J175" i="17"/>
  <c r="J167" i="17"/>
  <c r="J159" i="17"/>
  <c r="J151" i="17"/>
  <c r="J143" i="17"/>
  <c r="J135" i="17"/>
  <c r="J127" i="17"/>
  <c r="J119" i="17"/>
  <c r="J111" i="17"/>
  <c r="J103" i="17"/>
  <c r="J95" i="17"/>
  <c r="J87" i="17"/>
  <c r="J79" i="17"/>
  <c r="J71" i="17"/>
  <c r="J63" i="17"/>
  <c r="J55" i="17"/>
  <c r="J47" i="17"/>
  <c r="J39" i="17"/>
  <c r="J31" i="17"/>
  <c r="J23" i="17"/>
  <c r="J15" i="17"/>
  <c r="J7" i="17"/>
  <c r="J360" i="17"/>
  <c r="J352" i="17"/>
  <c r="J344" i="17"/>
  <c r="J336" i="17"/>
  <c r="J328" i="17"/>
  <c r="J320" i="17"/>
  <c r="J312" i="17"/>
  <c r="J304" i="17"/>
  <c r="J296" i="17"/>
  <c r="J288" i="17"/>
  <c r="J280" i="17"/>
  <c r="J272" i="17"/>
  <c r="J264" i="17"/>
  <c r="J256" i="17"/>
  <c r="J248" i="17"/>
  <c r="J240" i="17"/>
  <c r="J232" i="17"/>
  <c r="J224" i="17"/>
  <c r="J216" i="17"/>
  <c r="J208" i="17"/>
  <c r="J200" i="17"/>
  <c r="J192" i="17"/>
  <c r="J184" i="17"/>
  <c r="J176" i="17"/>
  <c r="J168" i="17"/>
  <c r="J160" i="17"/>
  <c r="J152" i="17"/>
  <c r="J144" i="17"/>
  <c r="J136" i="17"/>
  <c r="J128" i="17"/>
  <c r="J120" i="17"/>
  <c r="J112" i="17"/>
  <c r="J104" i="17"/>
  <c r="J96" i="17"/>
  <c r="J88" i="17"/>
  <c r="J80" i="17"/>
  <c r="J72" i="17"/>
  <c r="J64" i="17"/>
  <c r="J56" i="17"/>
  <c r="J48" i="17"/>
  <c r="J40" i="17"/>
  <c r="J32" i="17"/>
  <c r="J24" i="17"/>
  <c r="J16" i="17"/>
  <c r="J8" i="17"/>
  <c r="J361" i="17"/>
  <c r="J353" i="17"/>
  <c r="J345" i="17"/>
  <c r="J337" i="17"/>
  <c r="J329" i="17"/>
  <c r="J321" i="17"/>
  <c r="J313" i="17"/>
  <c r="J305" i="17"/>
  <c r="J297" i="17"/>
  <c r="J289" i="17"/>
  <c r="J281" i="17"/>
  <c r="J273" i="17"/>
  <c r="J265" i="17"/>
  <c r="J257" i="17"/>
  <c r="J249" i="17"/>
  <c r="J241" i="17"/>
  <c r="J233" i="17"/>
  <c r="J225" i="17"/>
  <c r="J217" i="17"/>
  <c r="J209" i="17"/>
  <c r="J201" i="17"/>
  <c r="J193" i="17"/>
  <c r="J185" i="17"/>
  <c r="J177" i="17"/>
  <c r="J169" i="17"/>
  <c r="J161" i="17"/>
  <c r="J153" i="17"/>
  <c r="J145" i="17"/>
  <c r="J137" i="17"/>
  <c r="J129" i="17"/>
  <c r="J121" i="17"/>
  <c r="J113" i="17"/>
  <c r="J105" i="17"/>
  <c r="J97" i="17"/>
  <c r="J89" i="17"/>
  <c r="J81" i="17"/>
  <c r="J73" i="17"/>
  <c r="J65" i="17"/>
  <c r="J57" i="17"/>
  <c r="J49" i="17"/>
  <c r="J41" i="17"/>
  <c r="J33" i="17"/>
  <c r="J25" i="17"/>
  <c r="J17" i="17"/>
  <c r="J9" i="17"/>
  <c r="J362" i="17"/>
  <c r="J354" i="17"/>
  <c r="J346" i="17"/>
  <c r="J338" i="17"/>
  <c r="J330" i="17"/>
  <c r="J322" i="17"/>
  <c r="J314" i="17"/>
  <c r="J306" i="17"/>
  <c r="J298" i="17"/>
  <c r="J290" i="17"/>
  <c r="J282" i="17"/>
  <c r="J274" i="17"/>
  <c r="J266" i="17"/>
  <c r="J258" i="17"/>
  <c r="J250" i="17"/>
  <c r="J242" i="17"/>
  <c r="J234" i="17"/>
  <c r="J226" i="17"/>
  <c r="J218" i="17"/>
  <c r="J210" i="17"/>
  <c r="J202" i="17"/>
  <c r="J194" i="17"/>
  <c r="J186" i="17"/>
  <c r="J178" i="17"/>
  <c r="J170" i="17"/>
  <c r="J162" i="17"/>
  <c r="J154" i="17"/>
  <c r="J146" i="17"/>
  <c r="J138" i="17"/>
  <c r="J130" i="17"/>
  <c r="J122" i="17"/>
  <c r="J114" i="17"/>
  <c r="J106" i="17"/>
  <c r="J98" i="17"/>
  <c r="J90" i="17"/>
  <c r="J82" i="17"/>
  <c r="J74" i="17"/>
  <c r="J66" i="17"/>
  <c r="J58" i="17"/>
  <c r="J50" i="17"/>
  <c r="J42" i="17"/>
  <c r="J34" i="17"/>
  <c r="J26" i="17"/>
  <c r="J18" i="17"/>
  <c r="J10" i="17"/>
  <c r="J2" i="17"/>
  <c r="F3" i="17"/>
  <c r="F11" i="17"/>
  <c r="F19" i="17"/>
  <c r="F27" i="17"/>
  <c r="F35" i="17"/>
  <c r="F43" i="17"/>
  <c r="F51" i="17"/>
  <c r="F59" i="17"/>
  <c r="F67" i="17"/>
  <c r="F75" i="17"/>
  <c r="F83" i="17"/>
  <c r="F91" i="17"/>
  <c r="F99" i="17"/>
  <c r="F107" i="17"/>
  <c r="F115" i="17"/>
  <c r="F123" i="17"/>
  <c r="F131" i="17"/>
  <c r="F139" i="17"/>
  <c r="F147" i="17"/>
  <c r="F155" i="17"/>
  <c r="F163" i="17"/>
  <c r="F171" i="17"/>
  <c r="F179" i="17"/>
  <c r="F187" i="17"/>
  <c r="F195" i="17"/>
  <c r="F203" i="17"/>
  <c r="F211" i="17"/>
  <c r="F219" i="17"/>
  <c r="F227" i="17"/>
  <c r="F235" i="17"/>
  <c r="F243" i="17"/>
  <c r="F251" i="17"/>
  <c r="F259" i="17"/>
  <c r="F267" i="17"/>
  <c r="F275" i="17"/>
  <c r="F283" i="17"/>
  <c r="F291" i="17"/>
  <c r="F299" i="17"/>
  <c r="F307" i="17"/>
  <c r="F315" i="17"/>
  <c r="F323" i="17"/>
  <c r="F331" i="17"/>
  <c r="F339" i="17"/>
  <c r="F347" i="17"/>
  <c r="F355" i="17"/>
  <c r="F363" i="17"/>
  <c r="F10" i="17"/>
  <c r="F18" i="17"/>
  <c r="F26" i="17"/>
  <c r="F34" i="17"/>
  <c r="F42" i="17"/>
  <c r="F50" i="17"/>
  <c r="F58" i="17"/>
  <c r="F66" i="17"/>
  <c r="F74" i="17"/>
  <c r="F82" i="17"/>
  <c r="F90" i="17"/>
  <c r="F98" i="17"/>
  <c r="F106" i="17"/>
  <c r="F114" i="17"/>
  <c r="F122" i="17"/>
  <c r="F130" i="17"/>
  <c r="F138" i="17"/>
  <c r="F146" i="17"/>
  <c r="F154" i="17"/>
  <c r="F162" i="17"/>
  <c r="F170" i="17"/>
  <c r="F178" i="17"/>
  <c r="F186" i="17"/>
  <c r="F194" i="17"/>
  <c r="F202" i="17"/>
  <c r="F210" i="17"/>
  <c r="F218" i="17"/>
  <c r="F226" i="17"/>
  <c r="F234" i="17"/>
  <c r="F242" i="17"/>
  <c r="F250" i="17"/>
  <c r="F258" i="17"/>
  <c r="F266" i="17"/>
  <c r="F274" i="17"/>
  <c r="F282" i="17"/>
  <c r="F290" i="17"/>
  <c r="F298" i="17"/>
  <c r="F306" i="17"/>
  <c r="F314" i="17"/>
  <c r="F322" i="17"/>
  <c r="F330" i="17"/>
  <c r="F338" i="17"/>
  <c r="F346" i="17"/>
  <c r="F354" i="17"/>
  <c r="F362" i="17"/>
  <c r="F9" i="17"/>
  <c r="F17" i="17"/>
  <c r="F25" i="17"/>
  <c r="F33" i="17"/>
  <c r="F41" i="17"/>
  <c r="F49" i="17"/>
  <c r="F57" i="17"/>
  <c r="F65" i="17"/>
  <c r="F73" i="17"/>
  <c r="F81" i="17"/>
  <c r="F89" i="17"/>
  <c r="F97" i="17"/>
  <c r="F105" i="17"/>
  <c r="F113" i="17"/>
  <c r="F121" i="17"/>
  <c r="F129" i="17"/>
  <c r="F137" i="17"/>
  <c r="F145" i="17"/>
  <c r="F153" i="17"/>
  <c r="F161" i="17"/>
  <c r="F169" i="17"/>
  <c r="F177" i="17"/>
  <c r="F185" i="17"/>
  <c r="F193" i="17"/>
  <c r="F201" i="17"/>
  <c r="F209" i="17"/>
  <c r="F217" i="17"/>
  <c r="F225" i="17"/>
  <c r="F233" i="17"/>
  <c r="F241" i="17"/>
  <c r="F249" i="17"/>
  <c r="F257" i="17"/>
  <c r="F265" i="17"/>
  <c r="F273" i="17"/>
  <c r="F281" i="17"/>
  <c r="F289" i="17"/>
  <c r="F297" i="17"/>
  <c r="F305" i="17"/>
  <c r="F313" i="17"/>
  <c r="F321" i="17"/>
  <c r="F329" i="17"/>
  <c r="F337" i="17"/>
  <c r="F345" i="17"/>
  <c r="F353" i="17"/>
  <c r="F361" i="17"/>
  <c r="F8" i="17"/>
  <c r="F16" i="17"/>
  <c r="F24" i="17"/>
  <c r="F32" i="17"/>
  <c r="F40" i="17"/>
  <c r="F48" i="17"/>
  <c r="F56" i="17"/>
  <c r="F64" i="17"/>
  <c r="F72" i="17"/>
  <c r="F80" i="17"/>
  <c r="F88" i="17"/>
  <c r="F96" i="17"/>
  <c r="F104" i="17"/>
  <c r="F112" i="17"/>
  <c r="F120" i="17"/>
  <c r="F128" i="17"/>
  <c r="F136" i="17"/>
  <c r="F144" i="17"/>
  <c r="F152" i="17"/>
  <c r="F160" i="17"/>
  <c r="F168" i="17"/>
  <c r="F176" i="17"/>
  <c r="F184" i="17"/>
  <c r="F192" i="17"/>
  <c r="F200" i="17"/>
  <c r="F208" i="17"/>
  <c r="F216" i="17"/>
  <c r="F224" i="17"/>
  <c r="F232" i="17"/>
  <c r="F240" i="17"/>
  <c r="F248" i="17"/>
  <c r="F256" i="17"/>
  <c r="F264" i="17"/>
  <c r="F272" i="17"/>
  <c r="F280" i="17"/>
  <c r="F288" i="17"/>
  <c r="F296" i="17"/>
  <c r="F304" i="17"/>
  <c r="F312" i="17"/>
  <c r="F320" i="17"/>
  <c r="F328" i="17"/>
  <c r="F336" i="17"/>
  <c r="F344" i="17"/>
  <c r="F352" i="17"/>
  <c r="F360" i="17"/>
  <c r="F7" i="17"/>
  <c r="F15" i="17"/>
  <c r="F23" i="17"/>
  <c r="F31" i="17"/>
  <c r="F39" i="17"/>
  <c r="F47" i="17"/>
  <c r="F55" i="17"/>
  <c r="F63" i="17"/>
  <c r="F71" i="17"/>
  <c r="F79" i="17"/>
  <c r="F87" i="17"/>
  <c r="F95" i="17"/>
  <c r="F103" i="17"/>
  <c r="F111" i="17"/>
  <c r="F119" i="17"/>
  <c r="F127" i="17"/>
  <c r="F135" i="17"/>
  <c r="F143" i="17"/>
  <c r="F151" i="17"/>
  <c r="F159" i="17"/>
  <c r="F167" i="17"/>
  <c r="F175" i="17"/>
  <c r="F183" i="17"/>
  <c r="F191" i="17"/>
  <c r="F199" i="17"/>
  <c r="F207" i="17"/>
  <c r="F215" i="17"/>
  <c r="F223" i="17"/>
  <c r="F231" i="17"/>
  <c r="F239" i="17"/>
  <c r="F247" i="17"/>
  <c r="F255" i="17"/>
  <c r="F263" i="17"/>
  <c r="F271" i="17"/>
  <c r="F279" i="17"/>
  <c r="F287" i="17"/>
  <c r="F295" i="17"/>
  <c r="F303" i="17"/>
  <c r="F311" i="17"/>
  <c r="F319" i="17"/>
  <c r="F327" i="17"/>
  <c r="F335" i="17"/>
  <c r="F343" i="17"/>
  <c r="F351" i="17"/>
  <c r="F359" i="17"/>
  <c r="F2" i="17"/>
  <c r="F6" i="17"/>
  <c r="F14" i="17"/>
  <c r="F22" i="17"/>
  <c r="F30" i="17"/>
  <c r="F38" i="17"/>
  <c r="F46" i="17"/>
  <c r="F54" i="17"/>
  <c r="F62" i="17"/>
  <c r="F70" i="17"/>
  <c r="F78" i="17"/>
  <c r="F86" i="17"/>
  <c r="F94" i="17"/>
  <c r="F102" i="17"/>
  <c r="F110" i="17"/>
  <c r="F118" i="17"/>
  <c r="F126" i="17"/>
  <c r="F134" i="17"/>
  <c r="F142" i="17"/>
  <c r="F150" i="17"/>
  <c r="F158" i="17"/>
  <c r="F166" i="17"/>
  <c r="F174" i="17"/>
  <c r="F182" i="17"/>
  <c r="F190" i="17"/>
  <c r="F198" i="17"/>
  <c r="F206" i="17"/>
  <c r="F214" i="17"/>
  <c r="F222" i="17"/>
  <c r="F230" i="17"/>
  <c r="F238" i="17"/>
  <c r="F246" i="17"/>
  <c r="F254" i="17"/>
  <c r="F262" i="17"/>
  <c r="F270" i="17"/>
  <c r="F278" i="17"/>
  <c r="F286" i="17"/>
  <c r="F294" i="17"/>
  <c r="F302" i="17"/>
  <c r="F310" i="17"/>
  <c r="F318" i="17"/>
  <c r="F326" i="17"/>
  <c r="F334" i="17"/>
  <c r="F342" i="17"/>
  <c r="F350" i="17"/>
  <c r="F358" i="17"/>
  <c r="F366" i="17"/>
  <c r="F5" i="17"/>
  <c r="F13" i="17"/>
  <c r="F21" i="17"/>
  <c r="F29" i="17"/>
  <c r="F37" i="17"/>
  <c r="F45" i="17"/>
  <c r="F53" i="17"/>
  <c r="F61" i="17"/>
  <c r="F69" i="17"/>
  <c r="F77" i="17"/>
  <c r="F85" i="17"/>
  <c r="F93" i="17"/>
  <c r="F101" i="17"/>
  <c r="F109" i="17"/>
  <c r="F117" i="17"/>
  <c r="F125" i="17"/>
  <c r="F133" i="17"/>
  <c r="F141" i="17"/>
  <c r="F149" i="17"/>
  <c r="F157" i="17"/>
  <c r="F165" i="17"/>
  <c r="F173" i="17"/>
  <c r="F181" i="17"/>
  <c r="F189" i="17"/>
  <c r="F197" i="17"/>
  <c r="F205" i="17"/>
  <c r="F213" i="17"/>
  <c r="F221" i="17"/>
  <c r="F229" i="17"/>
  <c r="F237" i="17"/>
  <c r="F245" i="17"/>
  <c r="F253" i="17"/>
  <c r="F261" i="17"/>
  <c r="F269" i="17"/>
  <c r="F277" i="17"/>
  <c r="F285" i="17"/>
  <c r="F293" i="17"/>
  <c r="F301" i="17"/>
  <c r="F309" i="17"/>
  <c r="F317" i="17"/>
  <c r="F325" i="17"/>
  <c r="F333" i="17"/>
  <c r="F341" i="17"/>
  <c r="F349" i="17"/>
  <c r="F357" i="17"/>
  <c r="F365" i="17"/>
  <c r="F4" i="17"/>
  <c r="F12" i="17"/>
  <c r="F20" i="17"/>
  <c r="F28" i="17"/>
  <c r="F36" i="17"/>
  <c r="F44" i="17"/>
  <c r="F52" i="17"/>
  <c r="F60" i="17"/>
  <c r="F68" i="17"/>
  <c r="F76" i="17"/>
  <c r="F84" i="17"/>
  <c r="F92" i="17"/>
  <c r="F100" i="17"/>
  <c r="F108" i="17"/>
  <c r="F116" i="17"/>
  <c r="F124" i="17"/>
  <c r="F132" i="17"/>
  <c r="F140" i="17"/>
  <c r="F148" i="17"/>
  <c r="F156" i="17"/>
  <c r="F164" i="17"/>
  <c r="F172" i="17"/>
  <c r="F180" i="17"/>
  <c r="F188" i="17"/>
  <c r="F196" i="17"/>
  <c r="F204" i="17"/>
  <c r="F212" i="17"/>
  <c r="F220" i="17"/>
  <c r="F228" i="17"/>
  <c r="F236" i="17"/>
  <c r="F244" i="17"/>
  <c r="F252" i="17"/>
  <c r="F260" i="17"/>
  <c r="F268" i="17"/>
  <c r="F276" i="17"/>
  <c r="F284" i="17"/>
  <c r="F292" i="17"/>
  <c r="F300" i="17"/>
  <c r="F308" i="17"/>
  <c r="F316" i="17"/>
  <c r="F324" i="17"/>
  <c r="F332" i="17"/>
  <c r="F340" i="17"/>
  <c r="F348" i="17"/>
  <c r="F356" i="17"/>
  <c r="F364" i="17"/>
  <c r="M7" i="13"/>
  <c r="K7" i="13"/>
  <c r="I7" i="13"/>
  <c r="G7" i="13"/>
  <c r="E7" i="13"/>
  <c r="C7" i="13"/>
  <c r="N7" i="13"/>
  <c r="L7" i="13"/>
  <c r="J7" i="13"/>
  <c r="H7" i="13"/>
  <c r="F7" i="13"/>
  <c r="D7" i="13"/>
  <c r="N9" i="5"/>
  <c r="N3" i="12" l="1"/>
  <c r="L10" i="2"/>
  <c r="K10" i="2"/>
  <c r="J10" i="2"/>
  <c r="I10" i="2"/>
  <c r="H10" i="2"/>
  <c r="G10" i="2"/>
  <c r="F10" i="2"/>
  <c r="E10" i="2"/>
  <c r="D10" i="2"/>
  <c r="L9" i="2"/>
  <c r="K9" i="2"/>
  <c r="J9" i="2"/>
  <c r="I9" i="2"/>
  <c r="H9" i="2"/>
  <c r="G9" i="2"/>
  <c r="F9" i="2"/>
  <c r="E9" i="2"/>
  <c r="D9" i="2"/>
  <c r="L8" i="2"/>
  <c r="K8" i="2"/>
  <c r="J8" i="2"/>
  <c r="I8" i="2"/>
  <c r="H8" i="2"/>
  <c r="G8" i="2"/>
  <c r="F8" i="2"/>
  <c r="E8" i="2"/>
  <c r="D8" i="2"/>
  <c r="L7" i="2"/>
  <c r="K7" i="2"/>
  <c r="J7" i="2"/>
  <c r="I7" i="2"/>
  <c r="H7" i="2"/>
  <c r="G7" i="2"/>
  <c r="F7" i="2"/>
  <c r="E7" i="2"/>
  <c r="D7" i="2"/>
  <c r="L6" i="2"/>
  <c r="K6" i="2"/>
  <c r="J6" i="2"/>
  <c r="I6" i="2"/>
  <c r="H6" i="2"/>
  <c r="G6" i="2"/>
  <c r="F6" i="2"/>
  <c r="E6" i="2"/>
  <c r="D6" i="2"/>
  <c r="C10" i="2"/>
  <c r="C9" i="2"/>
  <c r="C8" i="2"/>
  <c r="C7" i="2"/>
  <c r="C6" i="2"/>
  <c r="B10" i="2"/>
  <c r="B9" i="2"/>
  <c r="B8" i="2"/>
  <c r="B7" i="2"/>
  <c r="C22" i="5" l="1"/>
  <c r="M5" i="11" l="1"/>
  <c r="N5" i="11"/>
  <c r="O5" i="11"/>
  <c r="P5" i="11"/>
  <c r="Q5" i="11"/>
  <c r="M6" i="11"/>
  <c r="N6" i="11"/>
  <c r="O6" i="11"/>
  <c r="P6" i="11"/>
  <c r="Q6" i="11"/>
  <c r="M7" i="11"/>
  <c r="N7" i="11"/>
  <c r="O7" i="11"/>
  <c r="P7" i="11"/>
  <c r="Q7" i="11"/>
  <c r="M8" i="11"/>
  <c r="N8" i="11"/>
  <c r="O8" i="11"/>
  <c r="P8" i="11"/>
  <c r="Q8" i="11"/>
  <c r="M9" i="11"/>
  <c r="N9" i="11"/>
  <c r="O9" i="11"/>
  <c r="P9" i="11"/>
  <c r="Q9" i="11"/>
  <c r="M10" i="11"/>
  <c r="N10" i="11"/>
  <c r="O10" i="11"/>
  <c r="P10" i="11"/>
  <c r="Q10" i="11"/>
  <c r="M11" i="11"/>
  <c r="N11" i="11"/>
  <c r="O11" i="11"/>
  <c r="P11" i="11"/>
  <c r="Q11" i="11"/>
  <c r="M12" i="11"/>
  <c r="N12" i="11"/>
  <c r="O12" i="11"/>
  <c r="P12" i="11"/>
  <c r="Q12" i="11"/>
  <c r="M13" i="11"/>
  <c r="N13" i="11"/>
  <c r="O13" i="11"/>
  <c r="P13" i="11"/>
  <c r="Q13" i="11"/>
  <c r="M14" i="11"/>
  <c r="N14" i="11"/>
  <c r="O14" i="11"/>
  <c r="P14" i="11"/>
  <c r="Q14" i="11"/>
  <c r="M15" i="11"/>
  <c r="N15" i="11"/>
  <c r="O15" i="11"/>
  <c r="P15" i="11"/>
  <c r="Q15" i="11"/>
  <c r="M16" i="11"/>
  <c r="N16" i="11"/>
  <c r="O16" i="11"/>
  <c r="P16" i="11"/>
  <c r="Q16" i="11"/>
  <c r="M17" i="11"/>
  <c r="N17" i="11"/>
  <c r="O17" i="11"/>
  <c r="P17" i="11"/>
  <c r="Q17" i="11"/>
  <c r="M18" i="11"/>
  <c r="N18" i="11"/>
  <c r="O18" i="11"/>
  <c r="P18" i="11"/>
  <c r="Q18" i="11"/>
  <c r="M19" i="11"/>
  <c r="N19" i="11"/>
  <c r="O19" i="11"/>
  <c r="P19" i="11"/>
  <c r="Q19" i="11"/>
  <c r="M20" i="11"/>
  <c r="N20" i="11"/>
  <c r="O20" i="11"/>
  <c r="P20" i="11"/>
  <c r="Q20" i="11"/>
  <c r="M21" i="11"/>
  <c r="N21" i="11"/>
  <c r="O21" i="11"/>
  <c r="P21" i="11"/>
  <c r="Q21" i="11"/>
  <c r="M22" i="11"/>
  <c r="N22" i="11"/>
  <c r="O22" i="11"/>
  <c r="P22" i="11"/>
  <c r="Q22" i="11"/>
  <c r="M23" i="11"/>
  <c r="N23" i="11"/>
  <c r="O23" i="11"/>
  <c r="P23" i="11"/>
  <c r="Q23" i="11"/>
  <c r="M24" i="11"/>
  <c r="N24" i="11"/>
  <c r="O24" i="11"/>
  <c r="P24" i="11"/>
  <c r="Q24" i="11"/>
  <c r="M25" i="11"/>
  <c r="N25" i="11"/>
  <c r="O25" i="11"/>
  <c r="P25" i="11"/>
  <c r="Q25" i="11"/>
  <c r="M26" i="11"/>
  <c r="N26" i="11"/>
  <c r="O26" i="11"/>
  <c r="P26" i="11"/>
  <c r="Q26" i="11"/>
  <c r="M27" i="11"/>
  <c r="N27" i="11"/>
  <c r="O27" i="11"/>
  <c r="P27" i="11"/>
  <c r="Q27" i="11"/>
  <c r="M28" i="11"/>
  <c r="N28" i="11"/>
  <c r="N31" i="11" s="1"/>
  <c r="O28" i="11"/>
  <c r="O31" i="11" s="1"/>
  <c r="P28" i="11"/>
  <c r="P31" i="11" s="1"/>
  <c r="M29" i="11"/>
  <c r="N29" i="11"/>
  <c r="O29" i="11"/>
  <c r="P29" i="11"/>
  <c r="Q29" i="11"/>
  <c r="L6" i="11"/>
  <c r="L7" i="11"/>
  <c r="L8" i="11"/>
  <c r="L9" i="11"/>
  <c r="L10" i="11"/>
  <c r="L11" i="11"/>
  <c r="L12" i="11"/>
  <c r="L13" i="11"/>
  <c r="L14" i="11"/>
  <c r="L15" i="11"/>
  <c r="L16" i="11"/>
  <c r="L17" i="11"/>
  <c r="L18" i="11"/>
  <c r="L19" i="11"/>
  <c r="L20" i="11"/>
  <c r="L21" i="11"/>
  <c r="L22" i="11"/>
  <c r="L23" i="11"/>
  <c r="L24" i="11"/>
  <c r="L25" i="11"/>
  <c r="L26" i="11"/>
  <c r="L27" i="11"/>
  <c r="L28" i="11"/>
  <c r="L31" i="11" s="1"/>
  <c r="L29" i="11"/>
  <c r="L5" i="11"/>
  <c r="M31" i="11" l="1"/>
  <c r="F3" i="9"/>
  <c r="E3" i="9"/>
  <c r="D55" i="6" l="1"/>
  <c r="D56" i="6"/>
  <c r="C55" i="6"/>
  <c r="C56" i="6"/>
  <c r="B56" i="6"/>
  <c r="M55" i="6"/>
  <c r="K55" i="6"/>
  <c r="I55" i="6"/>
  <c r="G55" i="6"/>
  <c r="E55" i="6"/>
  <c r="L55" i="6"/>
  <c r="J55" i="6"/>
  <c r="H55" i="6"/>
  <c r="F55" i="6"/>
  <c r="L57" i="6"/>
  <c r="B57" i="6"/>
  <c r="F56" i="6"/>
  <c r="H56" i="6"/>
  <c r="J56" i="6"/>
  <c r="L56" i="6"/>
  <c r="C57" i="6"/>
  <c r="E57" i="6"/>
  <c r="G57" i="6"/>
  <c r="I57" i="6"/>
  <c r="K57" i="6"/>
  <c r="M57" i="6"/>
  <c r="E56" i="6"/>
  <c r="G56" i="6"/>
  <c r="I56" i="6"/>
  <c r="K56" i="6"/>
  <c r="M56" i="6"/>
  <c r="D57" i="6"/>
  <c r="F57" i="6"/>
  <c r="H57" i="6"/>
  <c r="J57" i="6"/>
  <c r="B61" i="6" l="1"/>
  <c r="L61" i="6"/>
  <c r="J61" i="6"/>
  <c r="H61" i="6"/>
  <c r="F61" i="6"/>
  <c r="D61" i="6"/>
  <c r="M62" i="6"/>
  <c r="K62" i="6"/>
  <c r="I62" i="6"/>
  <c r="G62" i="6"/>
  <c r="E62" i="6"/>
  <c r="C62" i="6"/>
  <c r="I60" i="6"/>
  <c r="G60" i="6"/>
  <c r="E60" i="6"/>
  <c r="C60" i="6"/>
  <c r="M61" i="6"/>
  <c r="K61" i="6"/>
  <c r="I61" i="6"/>
  <c r="G61" i="6"/>
  <c r="E61" i="6"/>
  <c r="C61" i="6"/>
  <c r="L62" i="6"/>
  <c r="J62" i="6"/>
  <c r="H62" i="6"/>
  <c r="F62" i="6"/>
  <c r="D62" i="6"/>
  <c r="B62" i="6"/>
  <c r="J60" i="6"/>
  <c r="H60" i="6"/>
  <c r="F60" i="6"/>
  <c r="D60" i="6"/>
  <c r="N26" i="5" l="1"/>
  <c r="M26" i="5"/>
  <c r="L26" i="5"/>
  <c r="K26" i="5"/>
  <c r="J26" i="5"/>
  <c r="I26" i="5"/>
  <c r="H26" i="5"/>
  <c r="G26" i="5"/>
  <c r="F26" i="5"/>
  <c r="E26" i="5"/>
  <c r="D26" i="5"/>
  <c r="C26" i="5"/>
  <c r="N25" i="5"/>
  <c r="M25" i="5"/>
  <c r="L25" i="5"/>
  <c r="K25" i="5"/>
  <c r="J25" i="5"/>
  <c r="I25" i="5"/>
  <c r="H25" i="5"/>
  <c r="G25" i="5"/>
  <c r="F25" i="5"/>
  <c r="E25" i="5"/>
  <c r="D25" i="5"/>
  <c r="C25" i="5"/>
  <c r="N24" i="5"/>
  <c r="M24" i="5"/>
  <c r="L24" i="5"/>
  <c r="K24" i="5"/>
  <c r="J24" i="5"/>
  <c r="I24" i="5"/>
  <c r="H24" i="5"/>
  <c r="G24" i="5"/>
  <c r="F24" i="5"/>
  <c r="E24" i="5"/>
  <c r="D24" i="5"/>
  <c r="C24" i="5"/>
  <c r="N23" i="5"/>
  <c r="M23" i="5"/>
  <c r="L23" i="5"/>
  <c r="K23" i="5"/>
  <c r="J23" i="5"/>
  <c r="I23" i="5"/>
  <c r="H23" i="5"/>
  <c r="G23" i="5"/>
  <c r="F23" i="5"/>
  <c r="E23" i="5"/>
  <c r="D23" i="5"/>
  <c r="C23" i="5"/>
  <c r="N22" i="5"/>
  <c r="M22" i="5"/>
  <c r="L22" i="5"/>
  <c r="K22" i="5"/>
  <c r="J22" i="5"/>
  <c r="I22" i="5"/>
  <c r="H22" i="5"/>
  <c r="H27" i="5" s="1"/>
  <c r="G22" i="5"/>
  <c r="F22" i="5"/>
  <c r="E22" i="5"/>
  <c r="D22" i="5"/>
  <c r="M27" i="5"/>
  <c r="I27" i="5"/>
  <c r="E27" i="5"/>
  <c r="M39" i="6"/>
  <c r="L39" i="6"/>
  <c r="K39" i="6"/>
  <c r="J39" i="6"/>
  <c r="I39" i="6"/>
  <c r="H39" i="6"/>
  <c r="G39" i="6"/>
  <c r="F39" i="6"/>
  <c r="E39" i="6"/>
  <c r="D39" i="6"/>
  <c r="C39" i="6"/>
  <c r="B39" i="6"/>
  <c r="K27" i="5" l="1"/>
  <c r="J27" i="5"/>
  <c r="C27" i="5"/>
  <c r="D27" i="5"/>
  <c r="L27" i="5"/>
  <c r="G27" i="5"/>
  <c r="F27" i="5"/>
  <c r="N27" i="5"/>
  <c r="G14" i="4"/>
  <c r="B40" i="6" s="1"/>
  <c r="B42" i="6" s="1"/>
  <c r="B52" i="6" s="1"/>
  <c r="R3" i="17"/>
  <c r="C2" i="17" s="1"/>
  <c r="K14" i="4"/>
  <c r="F40" i="6" s="1"/>
  <c r="R7" i="17"/>
  <c r="M14" i="4"/>
  <c r="H40" i="6" s="1"/>
  <c r="R9" i="17"/>
  <c r="O14" i="4"/>
  <c r="J40" i="6" s="1"/>
  <c r="R11" i="17"/>
  <c r="H14" i="4"/>
  <c r="C40" i="6" s="1"/>
  <c r="R4" i="17"/>
  <c r="J14" i="4"/>
  <c r="E40" i="6" s="1"/>
  <c r="R6" i="17"/>
  <c r="L14" i="4"/>
  <c r="G40" i="6" s="1"/>
  <c r="R8" i="17"/>
  <c r="N14" i="4"/>
  <c r="I40" i="6" s="1"/>
  <c r="R10" i="17"/>
  <c r="P14" i="4"/>
  <c r="K40" i="6" s="1"/>
  <c r="R12" i="17"/>
  <c r="R14" i="4"/>
  <c r="M40" i="6" s="1"/>
  <c r="R14" i="17"/>
  <c r="I14" i="4"/>
  <c r="D40" i="6" s="1"/>
  <c r="R5" i="17"/>
  <c r="Q14" i="4"/>
  <c r="L40" i="6" s="1"/>
  <c r="R13" i="17"/>
  <c r="K9" i="5"/>
  <c r="F50" i="6" l="1"/>
  <c r="B48" i="6"/>
  <c r="C334" i="17"/>
  <c r="C332" i="17"/>
  <c r="C330" i="17"/>
  <c r="C328" i="17"/>
  <c r="C326" i="17"/>
  <c r="C324" i="17"/>
  <c r="C322" i="17"/>
  <c r="C320" i="17"/>
  <c r="C318" i="17"/>
  <c r="C316" i="17"/>
  <c r="C314" i="17"/>
  <c r="C312" i="17"/>
  <c r="C310" i="17"/>
  <c r="C308" i="17"/>
  <c r="C306" i="17"/>
  <c r="C335" i="17"/>
  <c r="C333" i="17"/>
  <c r="C331" i="17"/>
  <c r="C329" i="17"/>
  <c r="C327" i="17"/>
  <c r="C325" i="17"/>
  <c r="C323" i="17"/>
  <c r="C321" i="17"/>
  <c r="C319" i="17"/>
  <c r="C317" i="17"/>
  <c r="C315" i="17"/>
  <c r="C313" i="17"/>
  <c r="C311" i="17"/>
  <c r="C309" i="17"/>
  <c r="C307" i="17"/>
  <c r="C62" i="17"/>
  <c r="C64" i="17"/>
  <c r="C66" i="17"/>
  <c r="C68" i="17"/>
  <c r="C70" i="17"/>
  <c r="C72" i="17"/>
  <c r="C74" i="17"/>
  <c r="C76" i="17"/>
  <c r="C78" i="17"/>
  <c r="C80" i="17"/>
  <c r="C82" i="17"/>
  <c r="C84" i="17"/>
  <c r="C86" i="17"/>
  <c r="C88" i="17"/>
  <c r="C90" i="17"/>
  <c r="C61" i="17"/>
  <c r="C63" i="17"/>
  <c r="C65" i="17"/>
  <c r="C67" i="17"/>
  <c r="C69" i="17"/>
  <c r="C71" i="17"/>
  <c r="C73" i="17"/>
  <c r="C75" i="17"/>
  <c r="C77" i="17"/>
  <c r="C79" i="17"/>
  <c r="C81" i="17"/>
  <c r="C83" i="17"/>
  <c r="C85" i="17"/>
  <c r="C87" i="17"/>
  <c r="C89" i="17"/>
  <c r="C91" i="17"/>
  <c r="R2" i="17"/>
  <c r="C366" i="17"/>
  <c r="C364" i="17"/>
  <c r="C362" i="17"/>
  <c r="C360" i="17"/>
  <c r="C358" i="17"/>
  <c r="C356" i="17"/>
  <c r="C354" i="17"/>
  <c r="C352" i="17"/>
  <c r="C350" i="17"/>
  <c r="C348" i="17"/>
  <c r="C346" i="17"/>
  <c r="C344" i="17"/>
  <c r="C342" i="17"/>
  <c r="C340" i="17"/>
  <c r="C338" i="17"/>
  <c r="C336" i="17"/>
  <c r="C365" i="17"/>
  <c r="C363" i="17"/>
  <c r="C361" i="17"/>
  <c r="C359" i="17"/>
  <c r="C357" i="17"/>
  <c r="C355" i="17"/>
  <c r="C353" i="17"/>
  <c r="C351" i="17"/>
  <c r="C349" i="17"/>
  <c r="C347" i="17"/>
  <c r="C345" i="17"/>
  <c r="C343" i="17"/>
  <c r="C341" i="17"/>
  <c r="C339" i="17"/>
  <c r="C337" i="17"/>
  <c r="C304" i="17"/>
  <c r="C302" i="17"/>
  <c r="C300" i="17"/>
  <c r="C298" i="17"/>
  <c r="C296" i="17"/>
  <c r="C294" i="17"/>
  <c r="C292" i="17"/>
  <c r="C290" i="17"/>
  <c r="C288" i="17"/>
  <c r="C286" i="17"/>
  <c r="C284" i="17"/>
  <c r="C282" i="17"/>
  <c r="C280" i="17"/>
  <c r="C278" i="17"/>
  <c r="C276" i="17"/>
  <c r="C305" i="17"/>
  <c r="C303" i="17"/>
  <c r="C301" i="17"/>
  <c r="C299" i="17"/>
  <c r="C297" i="17"/>
  <c r="C295" i="17"/>
  <c r="C293" i="17"/>
  <c r="C291" i="17"/>
  <c r="C289" i="17"/>
  <c r="C287" i="17"/>
  <c r="C285" i="17"/>
  <c r="C283" i="17"/>
  <c r="C281" i="17"/>
  <c r="C279" i="17"/>
  <c r="C277" i="17"/>
  <c r="C275" i="17"/>
  <c r="C215" i="17"/>
  <c r="C217" i="17"/>
  <c r="C219" i="17"/>
  <c r="C221" i="17"/>
  <c r="C223" i="17"/>
  <c r="C225" i="17"/>
  <c r="C227" i="17"/>
  <c r="C229" i="17"/>
  <c r="C231" i="17"/>
  <c r="C233" i="17"/>
  <c r="C235" i="17"/>
  <c r="C237" i="17"/>
  <c r="C239" i="17"/>
  <c r="C241" i="17"/>
  <c r="C243" i="17"/>
  <c r="C214" i="17"/>
  <c r="C216" i="17"/>
  <c r="C218" i="17"/>
  <c r="C220" i="17"/>
  <c r="C222" i="17"/>
  <c r="C224" i="17"/>
  <c r="C226" i="17"/>
  <c r="C228" i="17"/>
  <c r="C230" i="17"/>
  <c r="C232" i="17"/>
  <c r="C234" i="17"/>
  <c r="C236" i="17"/>
  <c r="C238" i="17"/>
  <c r="C240" i="17"/>
  <c r="C242" i="17"/>
  <c r="C244" i="17"/>
  <c r="C92" i="17"/>
  <c r="C94" i="17"/>
  <c r="C96" i="17"/>
  <c r="C98" i="17"/>
  <c r="C100" i="17"/>
  <c r="C102" i="17"/>
  <c r="C104" i="17"/>
  <c r="C106" i="17"/>
  <c r="C108" i="17"/>
  <c r="C110" i="17"/>
  <c r="C113" i="17"/>
  <c r="C115" i="17"/>
  <c r="C117" i="17"/>
  <c r="C119" i="17"/>
  <c r="C121" i="17"/>
  <c r="C93" i="17"/>
  <c r="C95" i="17"/>
  <c r="C97" i="17"/>
  <c r="C99" i="17"/>
  <c r="C101" i="17"/>
  <c r="C103" i="17"/>
  <c r="C105" i="17"/>
  <c r="C107" i="17"/>
  <c r="C109" i="17"/>
  <c r="C111" i="17"/>
  <c r="C112" i="17"/>
  <c r="C114" i="17"/>
  <c r="C116" i="17"/>
  <c r="C118" i="17"/>
  <c r="C120" i="17"/>
  <c r="C34" i="17"/>
  <c r="C36" i="17"/>
  <c r="C38" i="17"/>
  <c r="C40" i="17"/>
  <c r="C42" i="17"/>
  <c r="C44" i="17"/>
  <c r="C46" i="17"/>
  <c r="C48" i="17"/>
  <c r="C50" i="17"/>
  <c r="C52" i="17"/>
  <c r="C54" i="17"/>
  <c r="C56" i="17"/>
  <c r="C58" i="17"/>
  <c r="C60" i="17"/>
  <c r="C33" i="17"/>
  <c r="C35" i="17"/>
  <c r="C37" i="17"/>
  <c r="C39" i="17"/>
  <c r="C41" i="17"/>
  <c r="C43" i="17"/>
  <c r="C45" i="17"/>
  <c r="C47" i="17"/>
  <c r="C49" i="17"/>
  <c r="C51" i="17"/>
  <c r="C53" i="17"/>
  <c r="C55" i="17"/>
  <c r="C57" i="17"/>
  <c r="C59" i="17"/>
  <c r="C274" i="17"/>
  <c r="C272" i="17"/>
  <c r="C270" i="17"/>
  <c r="C245" i="17"/>
  <c r="C247" i="17"/>
  <c r="C249" i="17"/>
  <c r="C251" i="17"/>
  <c r="C253" i="17"/>
  <c r="C255" i="17"/>
  <c r="C257" i="17"/>
  <c r="C259" i="17"/>
  <c r="C261" i="17"/>
  <c r="C263" i="17"/>
  <c r="C265" i="17"/>
  <c r="C267" i="17"/>
  <c r="C269" i="17"/>
  <c r="C273" i="17"/>
  <c r="C271" i="17"/>
  <c r="C246" i="17"/>
  <c r="C248" i="17"/>
  <c r="C250" i="17"/>
  <c r="C252" i="17"/>
  <c r="C254" i="17"/>
  <c r="C256" i="17"/>
  <c r="C258" i="17"/>
  <c r="C260" i="17"/>
  <c r="C262" i="17"/>
  <c r="C264" i="17"/>
  <c r="C266" i="17"/>
  <c r="C268" i="17"/>
  <c r="C183" i="17"/>
  <c r="C185" i="17"/>
  <c r="C187" i="17"/>
  <c r="C189" i="17"/>
  <c r="C191" i="17"/>
  <c r="C193" i="17"/>
  <c r="C195" i="17"/>
  <c r="C197" i="17"/>
  <c r="C199" i="17"/>
  <c r="C201" i="17"/>
  <c r="C203" i="17"/>
  <c r="C205" i="17"/>
  <c r="C207" i="17"/>
  <c r="C209" i="17"/>
  <c r="C211" i="17"/>
  <c r="C213" i="17"/>
  <c r="C184" i="17"/>
  <c r="C186" i="17"/>
  <c r="C188" i="17"/>
  <c r="C190" i="17"/>
  <c r="C192" i="17"/>
  <c r="C194" i="17"/>
  <c r="C196" i="17"/>
  <c r="C198" i="17"/>
  <c r="C200" i="17"/>
  <c r="C202" i="17"/>
  <c r="C204" i="17"/>
  <c r="C206" i="17"/>
  <c r="C208" i="17"/>
  <c r="C210" i="17"/>
  <c r="C212" i="17"/>
  <c r="C123" i="17"/>
  <c r="C125" i="17"/>
  <c r="C127" i="17"/>
  <c r="C129" i="17"/>
  <c r="C131" i="17"/>
  <c r="C133" i="17"/>
  <c r="C135" i="17"/>
  <c r="C137" i="17"/>
  <c r="C139" i="17"/>
  <c r="C141" i="17"/>
  <c r="C143" i="17"/>
  <c r="C145" i="17"/>
  <c r="C147" i="17"/>
  <c r="C149" i="17"/>
  <c r="C151" i="17"/>
  <c r="C122" i="17"/>
  <c r="C124" i="17"/>
  <c r="C126" i="17"/>
  <c r="C128" i="17"/>
  <c r="C130" i="17"/>
  <c r="C132" i="17"/>
  <c r="C134" i="17"/>
  <c r="C136" i="17"/>
  <c r="C138" i="17"/>
  <c r="C140" i="17"/>
  <c r="C142" i="17"/>
  <c r="C144" i="17"/>
  <c r="C146" i="17"/>
  <c r="C148" i="17"/>
  <c r="C150" i="17"/>
  <c r="C152" i="17"/>
  <c r="R15" i="17"/>
  <c r="C17" i="17"/>
  <c r="C19" i="17"/>
  <c r="C21" i="17"/>
  <c r="C23" i="17"/>
  <c r="C25" i="17"/>
  <c r="C27" i="17"/>
  <c r="C11" i="17"/>
  <c r="C5" i="17"/>
  <c r="C9" i="17"/>
  <c r="C6" i="17"/>
  <c r="C12" i="17"/>
  <c r="C15" i="17"/>
  <c r="C30" i="17"/>
  <c r="C32" i="17"/>
  <c r="C16" i="17"/>
  <c r="C18" i="17"/>
  <c r="C20" i="17"/>
  <c r="C22" i="17"/>
  <c r="C24" i="17"/>
  <c r="C26" i="17"/>
  <c r="C28" i="17"/>
  <c r="C14" i="17"/>
  <c r="C3" i="17"/>
  <c r="C7" i="17"/>
  <c r="C4" i="17"/>
  <c r="C8" i="17"/>
  <c r="C10" i="17"/>
  <c r="C13" i="17"/>
  <c r="C29" i="17"/>
  <c r="C31" i="17"/>
  <c r="C153" i="17"/>
  <c r="C155" i="17"/>
  <c r="C157" i="17"/>
  <c r="C159" i="17"/>
  <c r="C161" i="17"/>
  <c r="C163" i="17"/>
  <c r="C165" i="17"/>
  <c r="C167" i="17"/>
  <c r="C169" i="17"/>
  <c r="C171" i="17"/>
  <c r="C173" i="17"/>
  <c r="C175" i="17"/>
  <c r="C177" i="17"/>
  <c r="C179" i="17"/>
  <c r="C181" i="17"/>
  <c r="C154" i="17"/>
  <c r="C156" i="17"/>
  <c r="C158" i="17"/>
  <c r="C160" i="17"/>
  <c r="C162" i="17"/>
  <c r="C164" i="17"/>
  <c r="C166" i="17"/>
  <c r="C168" i="17"/>
  <c r="C170" i="17"/>
  <c r="C172" i="17"/>
  <c r="C174" i="17"/>
  <c r="C176" i="17"/>
  <c r="C178" i="17"/>
  <c r="C180" i="17"/>
  <c r="C182" i="17"/>
  <c r="B51" i="6"/>
  <c r="M51" i="6"/>
  <c r="M50" i="6"/>
  <c r="M49" i="6"/>
  <c r="M48" i="6"/>
  <c r="I51" i="6"/>
  <c r="I50" i="6"/>
  <c r="I49" i="6"/>
  <c r="I48" i="6"/>
  <c r="E51" i="6"/>
  <c r="E50" i="6"/>
  <c r="E49" i="6"/>
  <c r="E48" i="6"/>
  <c r="J51" i="6"/>
  <c r="J50" i="6"/>
  <c r="J49" i="6"/>
  <c r="J48" i="6"/>
  <c r="F51" i="6"/>
  <c r="F49" i="6"/>
  <c r="F48" i="6"/>
  <c r="K51" i="6"/>
  <c r="K50" i="6"/>
  <c r="K49" i="6"/>
  <c r="K48" i="6"/>
  <c r="G51" i="6"/>
  <c r="G50" i="6"/>
  <c r="G49" i="6"/>
  <c r="G48" i="6"/>
  <c r="L51" i="6"/>
  <c r="L50" i="6"/>
  <c r="L49" i="6"/>
  <c r="L48" i="6"/>
  <c r="H51" i="6"/>
  <c r="H50" i="6"/>
  <c r="H49" i="6"/>
  <c r="H48" i="6"/>
  <c r="D51" i="6"/>
  <c r="D50" i="6"/>
  <c r="D49" i="6"/>
  <c r="D48" i="6"/>
  <c r="C50" i="6"/>
  <c r="C51" i="6"/>
  <c r="C49" i="6"/>
  <c r="C48" i="6"/>
  <c r="B49" i="6"/>
  <c r="B50" i="6"/>
  <c r="L9" i="5"/>
  <c r="E42" i="6" l="1"/>
  <c r="E52" i="6" s="1"/>
  <c r="J22" i="4" s="1"/>
  <c r="T6" i="17" s="1"/>
  <c r="V6" i="17" s="1"/>
  <c r="J42" i="6"/>
  <c r="J52" i="6" s="1"/>
  <c r="O22" i="4" s="1"/>
  <c r="T11" i="17" s="1"/>
  <c r="V11" i="17" s="1"/>
  <c r="F42" i="6"/>
  <c r="F52" i="6" s="1"/>
  <c r="K22" i="4" s="1"/>
  <c r="T7" i="17" s="1"/>
  <c r="V7" i="17" s="1"/>
  <c r="G42" i="6"/>
  <c r="G52" i="6" s="1"/>
  <c r="L22" i="4" s="1"/>
  <c r="T8" i="17" s="1"/>
  <c r="V8" i="17" s="1"/>
  <c r="H42" i="6"/>
  <c r="H52" i="6" s="1"/>
  <c r="M22" i="4" s="1"/>
  <c r="T9" i="17" s="1"/>
  <c r="V9" i="17" s="1"/>
  <c r="I42" i="6"/>
  <c r="I52" i="6" s="1"/>
  <c r="N22" i="4" s="1"/>
  <c r="T10" i="17" s="1"/>
  <c r="V10" i="17" s="1"/>
  <c r="C42" i="6"/>
  <c r="C52" i="6" s="1"/>
  <c r="H22" i="4" s="1"/>
  <c r="T4" i="17" s="1"/>
  <c r="V4" i="17" s="1"/>
  <c r="G22" i="4"/>
  <c r="T3" i="17" s="1"/>
  <c r="V3" i="17" s="1"/>
  <c r="D217" i="17" l="1"/>
  <c r="D225" i="17"/>
  <c r="D233" i="17"/>
  <c r="D241" i="17"/>
  <c r="D218" i="17"/>
  <c r="D226" i="17"/>
  <c r="D234" i="17"/>
  <c r="D242" i="17"/>
  <c r="D98" i="17"/>
  <c r="D106" i="17"/>
  <c r="D115" i="17"/>
  <c r="D93" i="17"/>
  <c r="D101" i="17"/>
  <c r="D109" i="17"/>
  <c r="D116" i="17"/>
  <c r="D36" i="17"/>
  <c r="D44" i="17"/>
  <c r="D52" i="17"/>
  <c r="D60" i="17"/>
  <c r="D37" i="17"/>
  <c r="D45" i="17"/>
  <c r="D53" i="17"/>
  <c r="D272" i="17"/>
  <c r="D249" i="17"/>
  <c r="D257" i="17"/>
  <c r="D265" i="17"/>
  <c r="D271" i="17"/>
  <c r="D250" i="17"/>
  <c r="D258" i="17"/>
  <c r="D266" i="17"/>
  <c r="D187" i="17"/>
  <c r="D195" i="17"/>
  <c r="D203" i="17"/>
  <c r="D211" i="17"/>
  <c r="D188" i="17"/>
  <c r="D196" i="17"/>
  <c r="D204" i="17"/>
  <c r="D212" i="17"/>
  <c r="D127" i="17"/>
  <c r="D135" i="17"/>
  <c r="D143" i="17"/>
  <c r="D151" i="17"/>
  <c r="D128" i="17"/>
  <c r="D136" i="17"/>
  <c r="D144" i="17"/>
  <c r="D152" i="17"/>
  <c r="D21" i="17"/>
  <c r="D11" i="17"/>
  <c r="D6" i="17"/>
  <c r="D32" i="17"/>
  <c r="D22" i="17"/>
  <c r="D14" i="17"/>
  <c r="D8" i="17"/>
  <c r="D31" i="17"/>
  <c r="D159" i="17"/>
  <c r="D167" i="17"/>
  <c r="D175" i="17"/>
  <c r="D156" i="17"/>
  <c r="D164" i="17"/>
  <c r="D172" i="17"/>
  <c r="D180" i="17"/>
  <c r="D219" i="17"/>
  <c r="D227" i="17"/>
  <c r="D235" i="17"/>
  <c r="D243" i="17"/>
  <c r="D220" i="17"/>
  <c r="D228" i="17"/>
  <c r="D236" i="17"/>
  <c r="D244" i="17"/>
  <c r="D96" i="17"/>
  <c r="D104" i="17"/>
  <c r="D113" i="17"/>
  <c r="D121" i="17"/>
  <c r="D99" i="17"/>
  <c r="D107" i="17"/>
  <c r="D114" i="17"/>
  <c r="D34" i="17"/>
  <c r="D42" i="17"/>
  <c r="D50" i="17"/>
  <c r="D58" i="17"/>
  <c r="D39" i="17"/>
  <c r="D47" i="17"/>
  <c r="D55" i="17"/>
  <c r="D274" i="17"/>
  <c r="D247" i="17"/>
  <c r="D255" i="17"/>
  <c r="D263" i="17"/>
  <c r="D273" i="17"/>
  <c r="D252" i="17"/>
  <c r="D260" i="17"/>
  <c r="D268" i="17"/>
  <c r="D189" i="17"/>
  <c r="D197" i="17"/>
  <c r="D205" i="17"/>
  <c r="D213" i="17"/>
  <c r="D190" i="17"/>
  <c r="D198" i="17"/>
  <c r="D206" i="17"/>
  <c r="D125" i="17"/>
  <c r="D133" i="17"/>
  <c r="D141" i="17"/>
  <c r="D149" i="17"/>
  <c r="D126" i="17"/>
  <c r="D134" i="17"/>
  <c r="D142" i="17"/>
  <c r="D150" i="17"/>
  <c r="D19" i="17"/>
  <c r="D27" i="17"/>
  <c r="D9" i="17"/>
  <c r="D30" i="17"/>
  <c r="D20" i="17"/>
  <c r="D28" i="17"/>
  <c r="D4" i="17"/>
  <c r="D29" i="17"/>
  <c r="D157" i="17"/>
  <c r="D165" i="17"/>
  <c r="D173" i="17"/>
  <c r="D181" i="17"/>
  <c r="D158" i="17"/>
  <c r="D166" i="17"/>
  <c r="D174" i="17"/>
  <c r="D182" i="17"/>
  <c r="D221" i="17"/>
  <c r="D229" i="17"/>
  <c r="D237" i="17"/>
  <c r="D214" i="17"/>
  <c r="D222" i="17"/>
  <c r="D230" i="17"/>
  <c r="D238" i="17"/>
  <c r="D94" i="17"/>
  <c r="D102" i="17"/>
  <c r="D110" i="17"/>
  <c r="D119" i="17"/>
  <c r="D97" i="17"/>
  <c r="D105" i="17"/>
  <c r="D112" i="17"/>
  <c r="D120" i="17"/>
  <c r="D40" i="17"/>
  <c r="D48" i="17"/>
  <c r="D56" i="17"/>
  <c r="D33" i="17"/>
  <c r="D41" i="17"/>
  <c r="D49" i="17"/>
  <c r="D57" i="17"/>
  <c r="D245" i="17"/>
  <c r="D253" i="17"/>
  <c r="D261" i="17"/>
  <c r="D269" i="17"/>
  <c r="D246" i="17"/>
  <c r="D254" i="17"/>
  <c r="D262" i="17"/>
  <c r="D183" i="17"/>
  <c r="D191" i="17"/>
  <c r="D199" i="17"/>
  <c r="D207" i="17"/>
  <c r="D184" i="17"/>
  <c r="D192" i="17"/>
  <c r="D200" i="17"/>
  <c r="D208" i="17"/>
  <c r="D123" i="17"/>
  <c r="D131" i="17"/>
  <c r="D139" i="17"/>
  <c r="D147" i="17"/>
  <c r="D124" i="17"/>
  <c r="D132" i="17"/>
  <c r="D140" i="17"/>
  <c r="D148" i="17"/>
  <c r="D17" i="17"/>
  <c r="D25" i="17"/>
  <c r="D5" i="17"/>
  <c r="D15" i="17"/>
  <c r="D18" i="17"/>
  <c r="D26" i="17"/>
  <c r="D7" i="17"/>
  <c r="D13" i="17"/>
  <c r="D155" i="17"/>
  <c r="D163" i="17"/>
  <c r="D171" i="17"/>
  <c r="D179" i="17"/>
  <c r="D160" i="17"/>
  <c r="D168" i="17"/>
  <c r="D176" i="17"/>
  <c r="D215" i="17"/>
  <c r="D223" i="17"/>
  <c r="D231" i="17"/>
  <c r="D239" i="17"/>
  <c r="D216" i="17"/>
  <c r="D224" i="17"/>
  <c r="D232" i="17"/>
  <c r="D240" i="17"/>
  <c r="D92" i="17"/>
  <c r="D100" i="17"/>
  <c r="D108" i="17"/>
  <c r="D117" i="17"/>
  <c r="D95" i="17"/>
  <c r="D103" i="17"/>
  <c r="D111" i="17"/>
  <c r="D118" i="17"/>
  <c r="D38" i="17"/>
  <c r="D46" i="17"/>
  <c r="D54" i="17"/>
  <c r="D35" i="17"/>
  <c r="D43" i="17"/>
  <c r="D51" i="17"/>
  <c r="D59" i="17"/>
  <c r="D270" i="17"/>
  <c r="D251" i="17"/>
  <c r="D259" i="17"/>
  <c r="D267" i="17"/>
  <c r="D248" i="17"/>
  <c r="D256" i="17"/>
  <c r="D264" i="17"/>
  <c r="D185" i="17"/>
  <c r="D193" i="17"/>
  <c r="D201" i="17"/>
  <c r="D209" i="17"/>
  <c r="D186" i="17"/>
  <c r="D194" i="17"/>
  <c r="D202" i="17"/>
  <c r="D210" i="17"/>
  <c r="D129" i="17"/>
  <c r="D137" i="17"/>
  <c r="D145" i="17"/>
  <c r="D122" i="17"/>
  <c r="D130" i="17"/>
  <c r="D138" i="17"/>
  <c r="D146" i="17"/>
  <c r="T15" i="17"/>
  <c r="D23" i="17"/>
  <c r="D2" i="17"/>
  <c r="D12" i="17"/>
  <c r="D16" i="17"/>
  <c r="D24" i="17"/>
  <c r="D3" i="17"/>
  <c r="D10" i="17"/>
  <c r="D153" i="17"/>
  <c r="D161" i="17"/>
  <c r="D169" i="17"/>
  <c r="D177" i="17"/>
  <c r="D154" i="17"/>
  <c r="D162" i="17"/>
  <c r="D170" i="17"/>
  <c r="D178" i="17"/>
  <c r="D2" i="13"/>
  <c r="C2" i="13"/>
  <c r="E2" i="17" l="1"/>
  <c r="E5" i="17"/>
  <c r="E3" i="17"/>
  <c r="E12" i="17"/>
  <c r="E11" i="17"/>
  <c r="E8" i="17"/>
  <c r="E14" i="17"/>
  <c r="E19" i="17"/>
  <c r="E23" i="17"/>
  <c r="E27" i="17"/>
  <c r="E31" i="17"/>
  <c r="E16" i="17"/>
  <c r="E20" i="17"/>
  <c r="E24" i="17"/>
  <c r="E28" i="17"/>
  <c r="E32" i="17"/>
  <c r="E10" i="17"/>
  <c r="E6" i="17"/>
  <c r="E9" i="17"/>
  <c r="E7" i="17"/>
  <c r="E4" i="17"/>
  <c r="E13" i="17"/>
  <c r="E17" i="17"/>
  <c r="E21" i="17"/>
  <c r="E25" i="17"/>
  <c r="E29" i="17"/>
  <c r="E15" i="17"/>
  <c r="E18" i="17"/>
  <c r="E22" i="17"/>
  <c r="E26" i="17"/>
  <c r="E30" i="17"/>
  <c r="E52" i="17"/>
  <c r="E60" i="17"/>
  <c r="E56" i="17"/>
  <c r="E35" i="17"/>
  <c r="E58" i="17"/>
  <c r="E50" i="17"/>
  <c r="E42" i="17"/>
  <c r="E34" i="17"/>
  <c r="E53" i="17"/>
  <c r="E45" i="17"/>
  <c r="E37" i="17"/>
  <c r="E59" i="17"/>
  <c r="E51" i="17"/>
  <c r="E43" i="17"/>
  <c r="E36" i="17"/>
  <c r="E44" i="17"/>
  <c r="E40" i="17"/>
  <c r="E48" i="17"/>
  <c r="E54" i="17"/>
  <c r="E46" i="17"/>
  <c r="E38" i="17"/>
  <c r="E57" i="17"/>
  <c r="E49" i="17"/>
  <c r="E41" i="17"/>
  <c r="E33" i="17"/>
  <c r="E55" i="17"/>
  <c r="E47" i="17"/>
  <c r="E39" i="17"/>
  <c r="G9" i="5"/>
  <c r="H9" i="5"/>
  <c r="C9" i="5"/>
  <c r="E9" i="5"/>
  <c r="I9" i="5"/>
  <c r="D9" i="5"/>
  <c r="F9" i="5"/>
  <c r="J9" i="5"/>
  <c r="M9" i="5"/>
  <c r="N2" i="17" l="1"/>
  <c r="L2" i="17"/>
  <c r="M2" i="17"/>
  <c r="K2" i="17"/>
  <c r="C10" i="5"/>
  <c r="O2" i="17"/>
  <c r="O9" i="5"/>
  <c r="D10" i="5"/>
  <c r="M10" i="5"/>
  <c r="K10" i="5"/>
  <c r="I10" i="5"/>
  <c r="G10" i="5"/>
  <c r="N10" i="5"/>
  <c r="L10" i="5"/>
  <c r="J10" i="5"/>
  <c r="H10" i="5"/>
  <c r="E10" i="5"/>
  <c r="F10" i="5"/>
  <c r="AD12" i="4"/>
  <c r="AC12" i="4"/>
  <c r="AB12" i="4"/>
  <c r="AD11" i="4"/>
  <c r="AC11" i="4"/>
  <c r="AD6" i="4"/>
  <c r="AC6" i="4"/>
  <c r="AB6" i="4"/>
  <c r="AD5" i="4"/>
  <c r="AC5" i="4"/>
  <c r="AB5" i="4"/>
  <c r="AD4" i="4"/>
  <c r="AC4" i="4"/>
  <c r="AB4" i="4"/>
  <c r="BM1" i="4"/>
  <c r="BL1" i="4"/>
  <c r="BK1" i="4"/>
  <c r="BJ1" i="4"/>
  <c r="BI1" i="4"/>
  <c r="BH1" i="4"/>
  <c r="BG1" i="4"/>
  <c r="BF1" i="4"/>
  <c r="BE1" i="4"/>
  <c r="BD1" i="4"/>
  <c r="BC1" i="4"/>
  <c r="BB1" i="4"/>
  <c r="N3" i="17" l="1"/>
  <c r="N4" i="17" s="1"/>
  <c r="N5" i="17" s="1"/>
  <c r="N6" i="17" s="1"/>
  <c r="N7" i="17" s="1"/>
  <c r="N8" i="17" s="1"/>
  <c r="N9" i="17" s="1"/>
  <c r="N10" i="17" s="1"/>
  <c r="N11" i="17" s="1"/>
  <c r="N12" i="17" s="1"/>
  <c r="N13" i="17" s="1"/>
  <c r="N14" i="17" s="1"/>
  <c r="N15" i="17" s="1"/>
  <c r="N16" i="17" s="1"/>
  <c r="N17" i="17" s="1"/>
  <c r="N18" i="17" s="1"/>
  <c r="N19" i="17" s="1"/>
  <c r="N20" i="17" s="1"/>
  <c r="N21" i="17" s="1"/>
  <c r="N22" i="17" s="1"/>
  <c r="N23" i="17" s="1"/>
  <c r="N24" i="17" s="1"/>
  <c r="N25" i="17" s="1"/>
  <c r="N26" i="17" s="1"/>
  <c r="N27" i="17" s="1"/>
  <c r="N28" i="17" s="1"/>
  <c r="N29" i="17" s="1"/>
  <c r="N30" i="17" s="1"/>
  <c r="N31" i="17" s="1"/>
  <c r="N32" i="17" s="1"/>
  <c r="N33" i="17" s="1"/>
  <c r="N34" i="17" s="1"/>
  <c r="N35" i="17" s="1"/>
  <c r="N36" i="17" s="1"/>
  <c r="N37" i="17" s="1"/>
  <c r="N38" i="17" s="1"/>
  <c r="N39" i="17" s="1"/>
  <c r="N40" i="17" s="1"/>
  <c r="N41" i="17" s="1"/>
  <c r="N42" i="17" s="1"/>
  <c r="N43" i="17" s="1"/>
  <c r="N44" i="17" s="1"/>
  <c r="N45" i="17" s="1"/>
  <c r="N46" i="17" s="1"/>
  <c r="N47" i="17" s="1"/>
  <c r="N48" i="17" s="1"/>
  <c r="N49" i="17" s="1"/>
  <c r="N50" i="17" s="1"/>
  <c r="N51" i="17" s="1"/>
  <c r="N52" i="17" s="1"/>
  <c r="N53" i="17" s="1"/>
  <c r="N54" i="17" s="1"/>
  <c r="N55" i="17" s="1"/>
  <c r="N56" i="17" s="1"/>
  <c r="N57" i="17" s="1"/>
  <c r="N58" i="17" s="1"/>
  <c r="N59" i="17" s="1"/>
  <c r="N60" i="17" s="1"/>
  <c r="L3" i="17"/>
  <c r="L4" i="17" s="1"/>
  <c r="L5" i="17" s="1"/>
  <c r="L6" i="17" s="1"/>
  <c r="L7" i="17" s="1"/>
  <c r="L8" i="17" s="1"/>
  <c r="L9" i="17" s="1"/>
  <c r="L10" i="17" s="1"/>
  <c r="L11" i="17" s="1"/>
  <c r="L12" i="17" s="1"/>
  <c r="L13" i="17" s="1"/>
  <c r="L14" i="17" s="1"/>
  <c r="L15" i="17" s="1"/>
  <c r="L16" i="17" s="1"/>
  <c r="L17" i="17" s="1"/>
  <c r="L18" i="17" s="1"/>
  <c r="L19" i="17" s="1"/>
  <c r="L20" i="17" s="1"/>
  <c r="L21" i="17" s="1"/>
  <c r="L22" i="17" s="1"/>
  <c r="L23" i="17" s="1"/>
  <c r="L24" i="17" s="1"/>
  <c r="L25" i="17" s="1"/>
  <c r="L26" i="17" s="1"/>
  <c r="L27" i="17" s="1"/>
  <c r="L28" i="17" s="1"/>
  <c r="L29" i="17" s="1"/>
  <c r="L30" i="17" s="1"/>
  <c r="L31" i="17" s="1"/>
  <c r="L32" i="17" s="1"/>
  <c r="L33" i="17" s="1"/>
  <c r="L34" i="17" s="1"/>
  <c r="L35" i="17" s="1"/>
  <c r="L36" i="17" s="1"/>
  <c r="L37" i="17" s="1"/>
  <c r="L38" i="17" s="1"/>
  <c r="L39" i="17" s="1"/>
  <c r="L40" i="17" s="1"/>
  <c r="L41" i="17" s="1"/>
  <c r="L42" i="17" s="1"/>
  <c r="L43" i="17" s="1"/>
  <c r="L44" i="17" s="1"/>
  <c r="L45" i="17" s="1"/>
  <c r="L46" i="17" s="1"/>
  <c r="L47" i="17" s="1"/>
  <c r="L48" i="17" s="1"/>
  <c r="L49" i="17" s="1"/>
  <c r="L50" i="17" s="1"/>
  <c r="L51" i="17" s="1"/>
  <c r="L52" i="17" s="1"/>
  <c r="L53" i="17" s="1"/>
  <c r="L54" i="17" s="1"/>
  <c r="L55" i="17" s="1"/>
  <c r="L56" i="17" s="1"/>
  <c r="L57" i="17" s="1"/>
  <c r="L58" i="17" s="1"/>
  <c r="L59" i="17" s="1"/>
  <c r="L60" i="17" s="1"/>
  <c r="O3" i="17"/>
  <c r="O4" i="17" s="1"/>
  <c r="M3" i="17"/>
  <c r="M4" i="17" s="1"/>
  <c r="M5" i="17" s="1"/>
  <c r="M6" i="17" s="1"/>
  <c r="M7" i="17" s="1"/>
  <c r="M8" i="17" s="1"/>
  <c r="M9" i="17" s="1"/>
  <c r="M10" i="17" s="1"/>
  <c r="M11" i="17" s="1"/>
  <c r="M12" i="17" s="1"/>
  <c r="M13" i="17" s="1"/>
  <c r="M14" i="17" s="1"/>
  <c r="M15" i="17" s="1"/>
  <c r="M16" i="17" s="1"/>
  <c r="M17" i="17" s="1"/>
  <c r="M18" i="17" s="1"/>
  <c r="M19" i="17" s="1"/>
  <c r="M20" i="17" s="1"/>
  <c r="M21" i="17" s="1"/>
  <c r="M22" i="17" s="1"/>
  <c r="M23" i="17" s="1"/>
  <c r="M24" i="17" s="1"/>
  <c r="M25" i="17" s="1"/>
  <c r="M26" i="17" s="1"/>
  <c r="M27" i="17" s="1"/>
  <c r="M28" i="17" s="1"/>
  <c r="M29" i="17" s="1"/>
  <c r="M30" i="17" s="1"/>
  <c r="M31" i="17" s="1"/>
  <c r="M32" i="17" s="1"/>
  <c r="M33" i="17" s="1"/>
  <c r="M34" i="17" s="1"/>
  <c r="M35" i="17" s="1"/>
  <c r="M36" i="17" s="1"/>
  <c r="M37" i="17" s="1"/>
  <c r="M38" i="17" s="1"/>
  <c r="M39" i="17" s="1"/>
  <c r="M40" i="17" s="1"/>
  <c r="M41" i="17" s="1"/>
  <c r="M42" i="17" s="1"/>
  <c r="M43" i="17" s="1"/>
  <c r="M44" i="17" s="1"/>
  <c r="M45" i="17" s="1"/>
  <c r="M46" i="17" s="1"/>
  <c r="M47" i="17" s="1"/>
  <c r="M48" i="17" s="1"/>
  <c r="M49" i="17" s="1"/>
  <c r="M50" i="17" s="1"/>
  <c r="M51" i="17" s="1"/>
  <c r="M52" i="17" s="1"/>
  <c r="M53" i="17" s="1"/>
  <c r="M54" i="17" s="1"/>
  <c r="M55" i="17" s="1"/>
  <c r="M56" i="17" s="1"/>
  <c r="M57" i="17" s="1"/>
  <c r="M58" i="17" s="1"/>
  <c r="M59" i="17" s="1"/>
  <c r="M60" i="17" s="1"/>
  <c r="X11" i="4"/>
  <c r="Y11" i="4"/>
  <c r="O5" i="17" l="1"/>
  <c r="AB11" i="4"/>
  <c r="W11" i="4" s="1"/>
  <c r="O6" i="17" l="1"/>
  <c r="O7" i="17" l="1"/>
  <c r="O8" i="17" s="1"/>
  <c r="O9" i="17" s="1"/>
  <c r="O10" i="17" s="1"/>
  <c r="O11" i="17" s="1"/>
  <c r="O12" i="17" s="1"/>
  <c r="O13" i="17" s="1"/>
  <c r="O14" i="17" s="1"/>
  <c r="O15" i="17" s="1"/>
  <c r="O16" i="17" s="1"/>
  <c r="O17" i="17" s="1"/>
  <c r="O18" i="17" s="1"/>
  <c r="O19" i="17" s="1"/>
  <c r="O20" i="17" s="1"/>
  <c r="O21" i="17" s="1"/>
  <c r="O22" i="17" s="1"/>
  <c r="O23" i="17" s="1"/>
  <c r="O24" i="17" s="1"/>
  <c r="O25" i="17" s="1"/>
  <c r="O26" i="17" s="1"/>
  <c r="O27" i="17" s="1"/>
  <c r="O28" i="17" s="1"/>
  <c r="O29" i="17" s="1"/>
  <c r="O30" i="17" s="1"/>
  <c r="O31" i="17" s="1"/>
  <c r="O32" i="17" s="1"/>
  <c r="O33" i="17" s="1"/>
  <c r="O34" i="17" s="1"/>
  <c r="O35" i="17" s="1"/>
  <c r="O36" i="17" s="1"/>
  <c r="O37" i="17" s="1"/>
  <c r="O38" i="17" s="1"/>
  <c r="O39" i="17" s="1"/>
  <c r="O40" i="17" s="1"/>
  <c r="O41" i="17" s="1"/>
  <c r="O42" i="17" s="1"/>
  <c r="O43" i="17" s="1"/>
  <c r="O44" i="17" s="1"/>
  <c r="O45" i="17" s="1"/>
  <c r="O46" i="17" s="1"/>
  <c r="O47" i="17" s="1"/>
  <c r="O48" i="17" s="1"/>
  <c r="O49" i="17" s="1"/>
  <c r="O50" i="17" s="1"/>
  <c r="O51" i="17" s="1"/>
  <c r="O52" i="17" s="1"/>
  <c r="O53" i="17" s="1"/>
  <c r="O54" i="17" s="1"/>
  <c r="O55" i="17" s="1"/>
  <c r="O56" i="17" s="1"/>
  <c r="O57" i="17" s="1"/>
  <c r="O58" i="17" s="1"/>
  <c r="O59" i="17" s="1"/>
  <c r="O60" i="17" s="1"/>
  <c r="K3" i="17"/>
  <c r="K4" i="17" l="1"/>
  <c r="K5" i="17" s="1"/>
  <c r="K6" i="17" s="1"/>
  <c r="K7" i="17" s="1"/>
  <c r="K8" i="17" s="1"/>
  <c r="K9" i="17" s="1"/>
  <c r="K10" i="17" s="1"/>
  <c r="K11" i="17" s="1"/>
  <c r="K12" i="17" s="1"/>
  <c r="K13" i="17" s="1"/>
  <c r="K14" i="17" s="1"/>
  <c r="K15" i="17" s="1"/>
  <c r="K16" i="17" s="1"/>
  <c r="K17" i="17" s="1"/>
  <c r="K18" i="17" s="1"/>
  <c r="K19" i="17" s="1"/>
  <c r="K20" i="17" s="1"/>
  <c r="K21" i="17" s="1"/>
  <c r="K22" i="17" s="1"/>
  <c r="K23" i="17" s="1"/>
  <c r="K24" i="17" s="1"/>
  <c r="K25" i="17" s="1"/>
  <c r="K26" i="17" s="1"/>
  <c r="K27" i="17" s="1"/>
  <c r="K28" i="17" s="1"/>
  <c r="K29" i="17" s="1"/>
  <c r="K30" i="17" s="1"/>
  <c r="K31" i="17" s="1"/>
  <c r="K32" i="17" s="1"/>
  <c r="K33" i="17" s="1"/>
  <c r="K34" i="17" s="1"/>
  <c r="K35" i="17" s="1"/>
  <c r="K36" i="17" s="1"/>
  <c r="K37" i="17" s="1"/>
  <c r="K38" i="17" s="1"/>
  <c r="K39" i="17" s="1"/>
  <c r="K40" i="17" s="1"/>
  <c r="K41" i="17" s="1"/>
  <c r="K42" i="17" s="1"/>
  <c r="K43" i="17" s="1"/>
  <c r="K44" i="17" s="1"/>
  <c r="K45" i="17" s="1"/>
  <c r="K46" i="17" s="1"/>
  <c r="K47" i="17" s="1"/>
  <c r="K48" i="17" s="1"/>
  <c r="K49" i="17" s="1"/>
  <c r="K50" i="17" s="1"/>
  <c r="K51" i="17" s="1"/>
  <c r="K52" i="17" s="1"/>
  <c r="K53" i="17" s="1"/>
  <c r="K54" i="17" s="1"/>
  <c r="K55" i="17" s="1"/>
  <c r="K56" i="17" s="1"/>
  <c r="K57" i="17" s="1"/>
  <c r="K58" i="17" s="1"/>
  <c r="K59" i="17" s="1"/>
  <c r="K60" i="17" s="1"/>
  <c r="R34" i="16"/>
  <c r="AA34" i="16" s="1"/>
  <c r="AJ34" i="16" s="1"/>
  <c r="R49" i="16"/>
  <c r="AA49" i="16" s="1"/>
  <c r="AJ49" i="16" s="1"/>
  <c r="R38" i="16"/>
  <c r="AA38" i="16" s="1"/>
  <c r="AJ38" i="16" s="1"/>
  <c r="R40" i="16"/>
  <c r="AA40" i="16" s="1"/>
  <c r="AJ40" i="16" s="1"/>
  <c r="R35" i="16"/>
  <c r="AA35" i="16" s="1"/>
  <c r="AJ35" i="16" s="1"/>
  <c r="R42" i="16"/>
  <c r="AA42" i="16" s="1"/>
  <c r="AJ42" i="16" s="1"/>
  <c r="R41" i="16"/>
  <c r="AA41" i="16" s="1"/>
  <c r="AJ41" i="16" s="1"/>
  <c r="R47" i="16"/>
  <c r="AA47" i="16" s="1"/>
  <c r="AJ47" i="16" s="1"/>
  <c r="R36" i="16"/>
  <c r="AA36" i="16" s="1"/>
  <c r="AJ36" i="16" s="1"/>
  <c r="R32" i="16"/>
  <c r="AA32" i="16" s="1"/>
  <c r="AJ32" i="16" s="1"/>
  <c r="R39" i="16"/>
  <c r="AA39" i="16" s="1"/>
  <c r="AJ39" i="16" s="1"/>
  <c r="R43" i="16"/>
  <c r="AA43" i="16" s="1"/>
  <c r="AJ43" i="16" s="1"/>
  <c r="R50" i="16"/>
  <c r="AA50" i="16" s="1"/>
  <c r="AJ50" i="16" s="1"/>
  <c r="R31" i="16"/>
  <c r="AA31" i="16" s="1"/>
  <c r="AJ31" i="16" s="1"/>
  <c r="R37" i="16"/>
  <c r="AA37" i="16" s="1"/>
  <c r="AJ37" i="16" s="1"/>
  <c r="R48" i="16"/>
  <c r="AA48" i="16" s="1"/>
  <c r="AJ48" i="16" s="1"/>
  <c r="R45" i="16"/>
  <c r="AA45" i="16" s="1"/>
  <c r="AJ45" i="16" s="1"/>
  <c r="R46" i="16"/>
  <c r="AA46" i="16" s="1"/>
  <c r="AJ46" i="16" s="1"/>
  <c r="R44" i="16"/>
  <c r="AA44" i="16" s="1"/>
  <c r="AJ44" i="16" s="1"/>
  <c r="R33" i="16"/>
  <c r="AA33" i="16" s="1"/>
  <c r="AJ33" i="16" s="1"/>
  <c r="AU46" i="16" l="1"/>
  <c r="AV46" i="16"/>
  <c r="AW46" i="16"/>
  <c r="AW49" i="16"/>
  <c r="AU49" i="16"/>
  <c r="AV49" i="16"/>
  <c r="AW33" i="16"/>
  <c r="AU33" i="16"/>
  <c r="AV33" i="16"/>
  <c r="AV43" i="16"/>
  <c r="AW43" i="16"/>
  <c r="AU43" i="16"/>
  <c r="AU40" i="16"/>
  <c r="AV40" i="16"/>
  <c r="AW40" i="16"/>
  <c r="AU44" i="16"/>
  <c r="AV44" i="16"/>
  <c r="AW44" i="16"/>
  <c r="AU39" i="16"/>
  <c r="AV39" i="16"/>
  <c r="AW39" i="16"/>
  <c r="AU38" i="16"/>
  <c r="AV38" i="16"/>
  <c r="AW38" i="16"/>
  <c r="AU36" i="16"/>
  <c r="AV36" i="16"/>
  <c r="AW36" i="16"/>
  <c r="AU32" i="16"/>
  <c r="AV32" i="16"/>
  <c r="AW32" i="16"/>
  <c r="AW45" i="16"/>
  <c r="AU45" i="16"/>
  <c r="AV45" i="16"/>
  <c r="AU34" i="16"/>
  <c r="AV34" i="16"/>
  <c r="AW34" i="16"/>
  <c r="AU48" i="16"/>
  <c r="AV48" i="16"/>
  <c r="AW48" i="16"/>
  <c r="AV47" i="16"/>
  <c r="AW47" i="16"/>
  <c r="AU47" i="16"/>
  <c r="AV37" i="16"/>
  <c r="AW37" i="16"/>
  <c r="AU37" i="16"/>
  <c r="AV31" i="16"/>
  <c r="AW31" i="16"/>
  <c r="AU31" i="16"/>
  <c r="AU42" i="16"/>
  <c r="AV42" i="16"/>
  <c r="AW42" i="16"/>
  <c r="AU41" i="16"/>
  <c r="AV41" i="16"/>
  <c r="AW41" i="16"/>
  <c r="AU50" i="16"/>
  <c r="K23" i="3" s="1"/>
  <c r="K60" i="6" s="1"/>
  <c r="AV50" i="16"/>
  <c r="L23" i="3" s="1"/>
  <c r="L60" i="6" s="1"/>
  <c r="L42" i="6" s="1"/>
  <c r="L52" i="6" s="1"/>
  <c r="AW50" i="16"/>
  <c r="M23" i="3" s="1"/>
  <c r="M60" i="6" s="1"/>
  <c r="M42" i="6" s="1"/>
  <c r="M52" i="6" s="1"/>
  <c r="AW35" i="16"/>
  <c r="AU35" i="16"/>
  <c r="AV35" i="16"/>
  <c r="K42" i="6" l="1"/>
  <c r="K52" i="6" s="1"/>
  <c r="P22" i="4" s="1"/>
  <c r="R22" i="4"/>
  <c r="T14" i="17" s="1"/>
  <c r="Q22" i="4"/>
  <c r="T13" i="17" s="1"/>
  <c r="D358" i="17" l="1"/>
  <c r="D349" i="17"/>
  <c r="D364" i="17"/>
  <c r="D337" i="17"/>
  <c r="D363" i="17"/>
  <c r="D357" i="17"/>
  <c r="D352" i="17"/>
  <c r="D348" i="17"/>
  <c r="D351" i="17"/>
  <c r="D354" i="17"/>
  <c r="D361" i="17"/>
  <c r="D347" i="17"/>
  <c r="D359" i="17"/>
  <c r="V14" i="17"/>
  <c r="D338" i="17"/>
  <c r="T2" i="17"/>
  <c r="D341" i="17"/>
  <c r="D365" i="17"/>
  <c r="D350" i="17"/>
  <c r="D344" i="17"/>
  <c r="D366" i="17"/>
  <c r="D340" i="17"/>
  <c r="D342" i="17"/>
  <c r="D339" i="17"/>
  <c r="D360" i="17"/>
  <c r="D343" i="17"/>
  <c r="D345" i="17"/>
  <c r="D346" i="17"/>
  <c r="D336" i="17"/>
  <c r="D362" i="17"/>
  <c r="D356" i="17"/>
  <c r="D355" i="17"/>
  <c r="D353" i="17"/>
  <c r="D333" i="17"/>
  <c r="D314" i="17"/>
  <c r="D312" i="17"/>
  <c r="D321" i="17"/>
  <c r="D326" i="17"/>
  <c r="D307" i="17"/>
  <c r="D313" i="17"/>
  <c r="D316" i="17"/>
  <c r="D310" i="17"/>
  <c r="D319" i="17"/>
  <c r="D306" i="17"/>
  <c r="D308" i="17"/>
  <c r="V13" i="17"/>
  <c r="D322" i="17"/>
  <c r="D332" i="17"/>
  <c r="D330" i="17"/>
  <c r="D317" i="17"/>
  <c r="D334" i="17"/>
  <c r="D315" i="17"/>
  <c r="D324" i="17"/>
  <c r="D309" i="17"/>
  <c r="D311" i="17"/>
  <c r="D327" i="17"/>
  <c r="D328" i="17"/>
  <c r="D325" i="17"/>
  <c r="D335" i="17"/>
  <c r="D323" i="17"/>
  <c r="D318" i="17"/>
  <c r="D320" i="17"/>
  <c r="D331" i="17"/>
  <c r="D329" i="17"/>
  <c r="T12" i="17"/>
  <c r="V12" i="17" l="1"/>
  <c r="D298" i="17"/>
  <c r="D285" i="17"/>
  <c r="D294" i="17"/>
  <c r="D289" i="17"/>
  <c r="D292" i="17"/>
  <c r="D295" i="17"/>
  <c r="D291" i="17"/>
  <c r="D288" i="17"/>
  <c r="D290" i="17"/>
  <c r="D277" i="17"/>
  <c r="D286" i="17"/>
  <c r="D281" i="17"/>
  <c r="D296" i="17"/>
  <c r="D287" i="17"/>
  <c r="D276" i="17"/>
  <c r="D283" i="17"/>
  <c r="D280" i="17"/>
  <c r="D282" i="17"/>
  <c r="D300" i="17"/>
  <c r="D278" i="17"/>
  <c r="D304" i="17"/>
  <c r="D303" i="17"/>
  <c r="D299" i="17"/>
  <c r="D284" i="17"/>
  <c r="D279" i="17"/>
  <c r="D301" i="17"/>
  <c r="D275" i="17"/>
  <c r="D305" i="17"/>
  <c r="D293" i="17"/>
  <c r="D302" i="17"/>
  <c r="D297" i="17"/>
  <c r="D42" i="6" l="1"/>
  <c r="N42" i="6" l="1"/>
  <c r="D52" i="6"/>
  <c r="I22" i="4" s="1"/>
  <c r="N52" i="6" l="1"/>
  <c r="J2" i="13"/>
  <c r="G2" i="13"/>
  <c r="H2" i="13"/>
  <c r="F2" i="13"/>
  <c r="N2" i="13"/>
  <c r="L2" i="13"/>
  <c r="I2" i="13"/>
  <c r="I26" i="4"/>
  <c r="K2" i="13"/>
  <c r="M2" i="13"/>
  <c r="T5" i="17"/>
  <c r="E2" i="13"/>
  <c r="I32" i="4" l="1"/>
  <c r="I33" i="4" s="1"/>
  <c r="F32" i="4"/>
  <c r="F33" i="4" s="1"/>
  <c r="H32" i="4"/>
  <c r="H33" i="4" s="1"/>
  <c r="G32" i="4"/>
  <c r="G33" i="4" s="1"/>
  <c r="D82" i="17"/>
  <c r="D83" i="17"/>
  <c r="D71" i="17"/>
  <c r="D89" i="17"/>
  <c r="D65" i="17"/>
  <c r="D69" i="17"/>
  <c r="D88" i="17"/>
  <c r="D80" i="17"/>
  <c r="D62" i="17"/>
  <c r="D66" i="17"/>
  <c r="D79" i="17"/>
  <c r="D63" i="17"/>
  <c r="D74" i="17"/>
  <c r="D73" i="17"/>
  <c r="D90" i="17"/>
  <c r="D77" i="17"/>
  <c r="D84" i="17"/>
  <c r="D78" i="17"/>
  <c r="D67" i="17"/>
  <c r="D91" i="17"/>
  <c r="D64" i="17"/>
  <c r="D70" i="17"/>
  <c r="D76" i="17"/>
  <c r="D85" i="17"/>
  <c r="D87" i="17"/>
  <c r="D75" i="17"/>
  <c r="D68" i="17"/>
  <c r="D86" i="17"/>
  <c r="D81" i="17"/>
  <c r="V5" i="17"/>
  <c r="D61" i="17"/>
  <c r="D72" i="17"/>
  <c r="E237" i="17" l="1"/>
  <c r="E170" i="17"/>
  <c r="E92" i="17"/>
  <c r="E266" i="17"/>
  <c r="E290" i="17"/>
  <c r="E116" i="17"/>
  <c r="E179" i="17"/>
  <c r="E250" i="17"/>
  <c r="E346" i="17"/>
  <c r="E349" i="17"/>
  <c r="E208" i="17"/>
  <c r="E157" i="17"/>
  <c r="E99" i="17"/>
  <c r="E300" i="17"/>
  <c r="E293" i="17"/>
  <c r="E121" i="17"/>
  <c r="E175" i="17"/>
  <c r="E234" i="17"/>
  <c r="E287" i="17"/>
  <c r="E254" i="17"/>
  <c r="E183" i="17"/>
  <c r="E337" i="17"/>
  <c r="E79" i="17"/>
  <c r="E358" i="17"/>
  <c r="E173" i="17"/>
  <c r="E91" i="17"/>
  <c r="E316" i="17"/>
  <c r="E168" i="17"/>
  <c r="E279" i="17"/>
  <c r="E76" i="17"/>
  <c r="E164" i="17"/>
  <c r="E155" i="17"/>
  <c r="E336" i="17"/>
  <c r="E353" i="17"/>
  <c r="E67" i="17"/>
  <c r="E246" i="17"/>
  <c r="E118" i="17"/>
  <c r="E145" i="17"/>
  <c r="E244" i="17"/>
  <c r="E85" i="17"/>
  <c r="E160" i="17"/>
  <c r="E348" i="17"/>
  <c r="E366" i="17"/>
  <c r="E255" i="17"/>
  <c r="E174" i="17"/>
  <c r="E187" i="17"/>
  <c r="E364" i="17"/>
  <c r="E302" i="17"/>
  <c r="E223" i="17"/>
  <c r="E186" i="17"/>
  <c r="E177" i="17"/>
  <c r="E282" i="17"/>
  <c r="E334" i="17"/>
  <c r="E240" i="17"/>
  <c r="E113" i="17"/>
  <c r="E251" i="17"/>
  <c r="E275" i="17"/>
  <c r="E146" i="17"/>
  <c r="E233" i="17"/>
  <c r="E365" i="17"/>
  <c r="E169" i="17"/>
  <c r="E335" i="17"/>
  <c r="E74" i="17"/>
  <c r="E125" i="17"/>
  <c r="E218" i="17"/>
  <c r="E68" i="17"/>
  <c r="E361" i="17"/>
  <c r="E216" i="17"/>
  <c r="E242" i="17"/>
  <c r="E203" i="17"/>
  <c r="E90" i="17"/>
  <c r="E303" i="17"/>
  <c r="E205" i="17"/>
  <c r="E258" i="17"/>
  <c r="E162" i="17"/>
  <c r="E65" i="17"/>
  <c r="E166" i="17"/>
  <c r="E249" i="17"/>
  <c r="E158" i="17"/>
  <c r="E286" i="17"/>
  <c r="E320" i="17"/>
  <c r="E150" i="17"/>
  <c r="E96" i="17"/>
  <c r="E119" i="17"/>
  <c r="E329" i="17"/>
  <c r="E278" i="17"/>
  <c r="E138" i="17"/>
  <c r="E267" i="17"/>
  <c r="E144" i="17"/>
  <c r="E281" i="17"/>
  <c r="E149" i="17"/>
  <c r="E238" i="17"/>
  <c r="E189" i="17"/>
  <c r="E87" i="17"/>
  <c r="E354" i="17"/>
  <c r="E265" i="17"/>
  <c r="E230" i="17"/>
  <c r="E333" i="17"/>
  <c r="E84" i="17"/>
  <c r="E299" i="17"/>
  <c r="E139" i="17"/>
  <c r="E134" i="17"/>
  <c r="E273" i="17"/>
  <c r="E181" i="17"/>
  <c r="E319" i="17"/>
  <c r="E322" i="17"/>
  <c r="E141" i="17"/>
  <c r="E131" i="17"/>
  <c r="E114" i="17"/>
  <c r="E324" i="17"/>
  <c r="E106" i="17"/>
  <c r="E89" i="17"/>
  <c r="E235" i="17"/>
  <c r="E305" i="17"/>
  <c r="E97" i="17"/>
  <c r="E224" i="17"/>
  <c r="E66" i="17"/>
  <c r="E307" i="17"/>
  <c r="E321" i="17"/>
  <c r="E197" i="17"/>
  <c r="E94" i="17"/>
  <c r="E272" i="17"/>
  <c r="E343" i="17"/>
  <c r="E313" i="17"/>
  <c r="E133" i="17"/>
  <c r="E241" i="17"/>
  <c r="E142" i="17"/>
  <c r="E331" i="17"/>
  <c r="E172" i="17"/>
  <c r="E83" i="17"/>
  <c r="E264" i="17"/>
  <c r="E227" i="17"/>
  <c r="E309" i="17"/>
  <c r="E112" i="17"/>
  <c r="E271" i="17"/>
  <c r="E126" i="17"/>
  <c r="E262" i="17"/>
  <c r="E347" i="17"/>
  <c r="E171" i="17"/>
  <c r="E344" i="17"/>
  <c r="E73" i="17"/>
  <c r="E104" i="17"/>
  <c r="E288" i="17"/>
  <c r="E326" i="17"/>
  <c r="E161" i="17"/>
  <c r="E225" i="17"/>
  <c r="E221" i="17"/>
  <c r="E98" i="17"/>
  <c r="E314" i="17"/>
  <c r="E306" i="17"/>
  <c r="E295" i="17"/>
  <c r="E101" i="17"/>
  <c r="E222" i="17"/>
  <c r="E327" i="17"/>
  <c r="E261" i="17"/>
  <c r="E270" i="17"/>
  <c r="E95" i="17"/>
  <c r="E78" i="17"/>
  <c r="E304" i="17"/>
  <c r="E143" i="17"/>
  <c r="E120" i="17"/>
  <c r="E129" i="17"/>
  <c r="E257" i="17"/>
  <c r="E317" i="17"/>
  <c r="E342" i="17"/>
  <c r="E217" i="17"/>
  <c r="E284" i="17"/>
  <c r="E232" i="17"/>
  <c r="E140" i="17"/>
  <c r="E239" i="17"/>
  <c r="E191" i="17"/>
  <c r="E130" i="17"/>
  <c r="E308" i="17"/>
  <c r="E69" i="17"/>
  <c r="E178" i="17"/>
  <c r="E63" i="17"/>
  <c r="E62" i="17"/>
  <c r="E318" i="17"/>
  <c r="E111" i="17"/>
  <c r="E277" i="17"/>
  <c r="E226" i="17"/>
  <c r="E190" i="17"/>
  <c r="E297" i="17"/>
  <c r="E294" i="17"/>
  <c r="E132" i="17"/>
  <c r="E256" i="17"/>
  <c r="E260" i="17"/>
  <c r="E127" i="17"/>
  <c r="E115" i="17"/>
  <c r="E215" i="17"/>
  <c r="E103" i="17"/>
  <c r="E339" i="17"/>
  <c r="E184" i="17"/>
  <c r="E192" i="17"/>
  <c r="E200" i="17"/>
  <c r="E210" i="17"/>
  <c r="E355" i="17"/>
  <c r="E82" i="17"/>
  <c r="E330" i="17"/>
  <c r="E135" i="17"/>
  <c r="E202" i="17"/>
  <c r="E107" i="17"/>
  <c r="E362" i="17"/>
  <c r="E340" i="17"/>
  <c r="E124" i="17"/>
  <c r="E325" i="17"/>
  <c r="E291" i="17"/>
  <c r="E285" i="17"/>
  <c r="E219" i="17"/>
  <c r="E199" i="17"/>
  <c r="E154" i="17"/>
  <c r="E301" i="17"/>
  <c r="E153" i="17"/>
  <c r="E220" i="17"/>
  <c r="E198" i="17"/>
  <c r="E122" i="17"/>
  <c r="E310" i="17"/>
  <c r="E123" i="17"/>
  <c r="E283" i="17"/>
  <c r="E212" i="17"/>
  <c r="E100" i="17"/>
  <c r="E228" i="17"/>
  <c r="E289" i="17"/>
  <c r="E292" i="17"/>
  <c r="E110" i="17"/>
  <c r="E360" i="17"/>
  <c r="E312" i="17"/>
  <c r="E193" i="17"/>
  <c r="E311" i="17"/>
  <c r="E180" i="17"/>
  <c r="E332" i="17"/>
  <c r="E338" i="17"/>
  <c r="E211" i="17"/>
  <c r="E77" i="17"/>
  <c r="E136" i="17"/>
  <c r="E268" i="17"/>
  <c r="E182" i="17"/>
  <c r="E117" i="17"/>
  <c r="E147" i="17"/>
  <c r="E195" i="17"/>
  <c r="E259" i="17"/>
  <c r="E345" i="17"/>
  <c r="E236" i="17"/>
  <c r="E263" i="17"/>
  <c r="E363" i="17"/>
  <c r="E229" i="17"/>
  <c r="E167" i="17"/>
  <c r="E213" i="17"/>
  <c r="E159" i="17"/>
  <c r="E185" i="17"/>
  <c r="E201" i="17"/>
  <c r="E341" i="17"/>
  <c r="E163" i="17"/>
  <c r="E269" i="17"/>
  <c r="E351" i="17"/>
  <c r="E81" i="17"/>
  <c r="E176" i="17"/>
  <c r="E194" i="17"/>
  <c r="E356" i="17"/>
  <c r="E93" i="17"/>
  <c r="E109" i="17"/>
  <c r="E298" i="17"/>
  <c r="E296" i="17"/>
  <c r="E148" i="17"/>
  <c r="E359" i="17"/>
  <c r="E204" i="17"/>
  <c r="E80" i="17"/>
  <c r="E214" i="17"/>
  <c r="E152" i="17"/>
  <c r="E247" i="17"/>
  <c r="E72" i="17"/>
  <c r="E105" i="17"/>
  <c r="E276" i="17"/>
  <c r="E252" i="17"/>
  <c r="E70" i="17"/>
  <c r="E102" i="17"/>
  <c r="E352" i="17"/>
  <c r="E137" i="17"/>
  <c r="E243" i="17"/>
  <c r="E253" i="17"/>
  <c r="E280" i="17"/>
  <c r="E88" i="17"/>
  <c r="E206" i="17"/>
  <c r="E328" i="17"/>
  <c r="E196" i="17"/>
  <c r="E231" i="17"/>
  <c r="E165" i="17"/>
  <c r="E350" i="17"/>
  <c r="E248" i="17"/>
  <c r="E209" i="17"/>
  <c r="E188" i="17"/>
  <c r="E357" i="17"/>
  <c r="E71" i="17"/>
  <c r="E75" i="17"/>
  <c r="E86" i="17"/>
  <c r="E315" i="17"/>
  <c r="E323" i="17"/>
  <c r="E61" i="17"/>
  <c r="E108" i="17"/>
  <c r="E245" i="17"/>
  <c r="E64" i="17"/>
  <c r="E128" i="17"/>
  <c r="E151" i="17"/>
  <c r="E207" i="17"/>
  <c r="E156" i="17"/>
  <c r="E274" i="17"/>
  <c r="J33" i="4"/>
  <c r="L61" i="17" l="1"/>
  <c r="N61" i="17"/>
  <c r="M61" i="17"/>
  <c r="K61" i="17"/>
  <c r="O61" i="17"/>
  <c r="O62" i="17" l="1"/>
  <c r="O63" i="17" s="1"/>
  <c r="O64" i="17" s="1"/>
  <c r="O65" i="17" s="1"/>
  <c r="O66" i="17" s="1"/>
  <c r="O67" i="17" s="1"/>
  <c r="O68" i="17" s="1"/>
  <c r="O69" i="17" s="1"/>
  <c r="O70" i="17" s="1"/>
  <c r="O71" i="17" s="1"/>
  <c r="O72" i="17" s="1"/>
  <c r="O73" i="17" s="1"/>
  <c r="O74" i="17" s="1"/>
  <c r="O75" i="17" s="1"/>
  <c r="O76" i="17" s="1"/>
  <c r="O77" i="17" s="1"/>
  <c r="O78" i="17" s="1"/>
  <c r="O79" i="17" s="1"/>
  <c r="O80" i="17" s="1"/>
  <c r="O81" i="17" s="1"/>
  <c r="O82" i="17" s="1"/>
  <c r="O83" i="17" s="1"/>
  <c r="O84" i="17" s="1"/>
  <c r="O85" i="17" s="1"/>
  <c r="O86" i="17" s="1"/>
  <c r="O87" i="17" s="1"/>
  <c r="O88" i="17" s="1"/>
  <c r="O89" i="17" s="1"/>
  <c r="O90" i="17" s="1"/>
  <c r="O91" i="17" s="1"/>
  <c r="O92" i="17" s="1"/>
  <c r="O93" i="17" s="1"/>
  <c r="O94" i="17" s="1"/>
  <c r="O95" i="17" s="1"/>
  <c r="O96" i="17" s="1"/>
  <c r="O97" i="17" s="1"/>
  <c r="O98" i="17" s="1"/>
  <c r="O99" i="17" s="1"/>
  <c r="O100" i="17" s="1"/>
  <c r="O101" i="17" s="1"/>
  <c r="O102" i="17" s="1"/>
  <c r="O103" i="17" s="1"/>
  <c r="O104" i="17" s="1"/>
  <c r="O105" i="17" s="1"/>
  <c r="O106" i="17" s="1"/>
  <c r="O107" i="17" s="1"/>
  <c r="O108" i="17" s="1"/>
  <c r="O109" i="17" s="1"/>
  <c r="O110" i="17" s="1"/>
  <c r="O111" i="17" s="1"/>
  <c r="O112" i="17" s="1"/>
  <c r="O113" i="17" s="1"/>
  <c r="O114" i="17" s="1"/>
  <c r="O115" i="17" s="1"/>
  <c r="O116" i="17" s="1"/>
  <c r="O117" i="17" s="1"/>
  <c r="O118" i="17" s="1"/>
  <c r="O119" i="17" s="1"/>
  <c r="O120" i="17" s="1"/>
  <c r="O121" i="17" s="1"/>
  <c r="O122" i="17" s="1"/>
  <c r="O123" i="17" s="1"/>
  <c r="O124" i="17" s="1"/>
  <c r="O125" i="17" s="1"/>
  <c r="O126" i="17" s="1"/>
  <c r="O127" i="17" s="1"/>
  <c r="O128" i="17" s="1"/>
  <c r="O129" i="17" s="1"/>
  <c r="O130" i="17" s="1"/>
  <c r="O131" i="17" s="1"/>
  <c r="O132" i="17" s="1"/>
  <c r="O133" i="17" s="1"/>
  <c r="O134" i="17" s="1"/>
  <c r="O135" i="17" s="1"/>
  <c r="O136" i="17" s="1"/>
  <c r="O137" i="17" s="1"/>
  <c r="O138" i="17" s="1"/>
  <c r="O139" i="17" s="1"/>
  <c r="O140" i="17" s="1"/>
  <c r="O141" i="17" s="1"/>
  <c r="O142" i="17" s="1"/>
  <c r="O143" i="17" s="1"/>
  <c r="O144" i="17" s="1"/>
  <c r="O145" i="17" s="1"/>
  <c r="O146" i="17" s="1"/>
  <c r="O147" i="17" s="1"/>
  <c r="O148" i="17" s="1"/>
  <c r="O149" i="17" s="1"/>
  <c r="O150" i="17" s="1"/>
  <c r="O151" i="17" s="1"/>
  <c r="O152" i="17" s="1"/>
  <c r="O153" i="17" s="1"/>
  <c r="O154" i="17" s="1"/>
  <c r="O155" i="17" s="1"/>
  <c r="O156" i="17" s="1"/>
  <c r="O157" i="17" s="1"/>
  <c r="O158" i="17" s="1"/>
  <c r="O159" i="17" s="1"/>
  <c r="O160" i="17" s="1"/>
  <c r="O161" i="17" s="1"/>
  <c r="O162" i="17" s="1"/>
  <c r="O163" i="17" s="1"/>
  <c r="O164" i="17" s="1"/>
  <c r="O165" i="17" s="1"/>
  <c r="O166" i="17" s="1"/>
  <c r="O167" i="17" s="1"/>
  <c r="O168" i="17" s="1"/>
  <c r="O169" i="17" s="1"/>
  <c r="O170" i="17" s="1"/>
  <c r="O171" i="17" s="1"/>
  <c r="O172" i="17" s="1"/>
  <c r="O173" i="17" s="1"/>
  <c r="O174" i="17" s="1"/>
  <c r="O175" i="17" s="1"/>
  <c r="O176" i="17" s="1"/>
  <c r="O177" i="17" s="1"/>
  <c r="O178" i="17" s="1"/>
  <c r="O179" i="17" s="1"/>
  <c r="O180" i="17" s="1"/>
  <c r="O181" i="17" s="1"/>
  <c r="O182" i="17" s="1"/>
  <c r="O183" i="17" s="1"/>
  <c r="O184" i="17" s="1"/>
  <c r="O185" i="17" s="1"/>
  <c r="O186" i="17" s="1"/>
  <c r="O187" i="17" s="1"/>
  <c r="O188" i="17" s="1"/>
  <c r="O189" i="17" s="1"/>
  <c r="O190" i="17" s="1"/>
  <c r="O191" i="17" s="1"/>
  <c r="O192" i="17" s="1"/>
  <c r="O193" i="17" s="1"/>
  <c r="O194" i="17" s="1"/>
  <c r="O195" i="17" s="1"/>
  <c r="O196" i="17" s="1"/>
  <c r="O197" i="17" s="1"/>
  <c r="O198" i="17" s="1"/>
  <c r="O199" i="17" s="1"/>
  <c r="O200" i="17" s="1"/>
  <c r="O201" i="17" s="1"/>
  <c r="O202" i="17" s="1"/>
  <c r="O203" i="17" s="1"/>
  <c r="O204" i="17" s="1"/>
  <c r="O205" i="17" s="1"/>
  <c r="O206" i="17" s="1"/>
  <c r="O207" i="17" s="1"/>
  <c r="O208" i="17" s="1"/>
  <c r="O209" i="17" s="1"/>
  <c r="O210" i="17" s="1"/>
  <c r="O211" i="17" s="1"/>
  <c r="O212" i="17" s="1"/>
  <c r="O213" i="17" s="1"/>
  <c r="O214" i="17" s="1"/>
  <c r="O215" i="17" s="1"/>
  <c r="O216" i="17" s="1"/>
  <c r="O217" i="17" s="1"/>
  <c r="O218" i="17" s="1"/>
  <c r="O219" i="17" s="1"/>
  <c r="O220" i="17" s="1"/>
  <c r="O221" i="17" s="1"/>
  <c r="O222" i="17" s="1"/>
  <c r="O223" i="17" s="1"/>
  <c r="O224" i="17" s="1"/>
  <c r="O225" i="17" s="1"/>
  <c r="O226" i="17" s="1"/>
  <c r="O227" i="17" s="1"/>
  <c r="O228" i="17" s="1"/>
  <c r="O229" i="17" s="1"/>
  <c r="O230" i="17" s="1"/>
  <c r="O231" i="17" s="1"/>
  <c r="O232" i="17" s="1"/>
  <c r="O233" i="17" s="1"/>
  <c r="O234" i="17" s="1"/>
  <c r="O235" i="17" s="1"/>
  <c r="O236" i="17" s="1"/>
  <c r="O237" i="17" s="1"/>
  <c r="O238" i="17" s="1"/>
  <c r="O239" i="17" s="1"/>
  <c r="O240" i="17" s="1"/>
  <c r="O241" i="17" s="1"/>
  <c r="O242" i="17" s="1"/>
  <c r="O243" i="17" s="1"/>
  <c r="O244" i="17" s="1"/>
  <c r="O245" i="17" s="1"/>
  <c r="O246" i="17" s="1"/>
  <c r="O247" i="17" s="1"/>
  <c r="O248" i="17" s="1"/>
  <c r="O249" i="17" s="1"/>
  <c r="O250" i="17" s="1"/>
  <c r="O251" i="17" s="1"/>
  <c r="O252" i="17" s="1"/>
  <c r="O253" i="17" s="1"/>
  <c r="O254" i="17" s="1"/>
  <c r="O255" i="17" s="1"/>
  <c r="O256" i="17" s="1"/>
  <c r="O257" i="17" s="1"/>
  <c r="O258" i="17" s="1"/>
  <c r="O259" i="17" s="1"/>
  <c r="O260" i="17" s="1"/>
  <c r="O261" i="17" s="1"/>
  <c r="O262" i="17" s="1"/>
  <c r="O263" i="17" s="1"/>
  <c r="O264" i="17" s="1"/>
  <c r="O265" i="17" s="1"/>
  <c r="O266" i="17" s="1"/>
  <c r="O267" i="17" s="1"/>
  <c r="O268" i="17" s="1"/>
  <c r="O269" i="17" s="1"/>
  <c r="O270" i="17" s="1"/>
  <c r="O271" i="17" s="1"/>
  <c r="O272" i="17" s="1"/>
  <c r="O273" i="17" s="1"/>
  <c r="O274" i="17" s="1"/>
  <c r="O275" i="17" s="1"/>
  <c r="O276" i="17" s="1"/>
  <c r="O277" i="17" s="1"/>
  <c r="O278" i="17" s="1"/>
  <c r="O279" i="17" s="1"/>
  <c r="O280" i="17" s="1"/>
  <c r="O281" i="17" s="1"/>
  <c r="O282" i="17" s="1"/>
  <c r="O283" i="17" s="1"/>
  <c r="O284" i="17" s="1"/>
  <c r="O285" i="17" s="1"/>
  <c r="O286" i="17" s="1"/>
  <c r="O287" i="17" s="1"/>
  <c r="O288" i="17" s="1"/>
  <c r="O289" i="17" s="1"/>
  <c r="O290" i="17" s="1"/>
  <c r="O291" i="17" s="1"/>
  <c r="O292" i="17" s="1"/>
  <c r="O293" i="17" s="1"/>
  <c r="O294" i="17" s="1"/>
  <c r="O295" i="17" s="1"/>
  <c r="O296" i="17" s="1"/>
  <c r="O297" i="17" s="1"/>
  <c r="O298" i="17" s="1"/>
  <c r="O299" i="17" s="1"/>
  <c r="O300" i="17" s="1"/>
  <c r="O301" i="17" s="1"/>
  <c r="O302" i="17" s="1"/>
  <c r="O303" i="17" s="1"/>
  <c r="O304" i="17" s="1"/>
  <c r="O305" i="17" s="1"/>
  <c r="O306" i="17" s="1"/>
  <c r="O307" i="17" s="1"/>
  <c r="O308" i="17" s="1"/>
  <c r="O309" i="17" s="1"/>
  <c r="O310" i="17" s="1"/>
  <c r="O311" i="17" s="1"/>
  <c r="O312" i="17" s="1"/>
  <c r="O313" i="17" s="1"/>
  <c r="O314" i="17" s="1"/>
  <c r="O315" i="17" s="1"/>
  <c r="O316" i="17" s="1"/>
  <c r="O317" i="17" s="1"/>
  <c r="O318" i="17" s="1"/>
  <c r="O319" i="17" s="1"/>
  <c r="O320" i="17" s="1"/>
  <c r="O321" i="17" s="1"/>
  <c r="O322" i="17" s="1"/>
  <c r="O323" i="17" s="1"/>
  <c r="O324" i="17" s="1"/>
  <c r="O325" i="17" s="1"/>
  <c r="O326" i="17" s="1"/>
  <c r="O327" i="17" s="1"/>
  <c r="O328" i="17" s="1"/>
  <c r="O329" i="17" s="1"/>
  <c r="O330" i="17" s="1"/>
  <c r="O331" i="17" s="1"/>
  <c r="O332" i="17" s="1"/>
  <c r="O333" i="17" s="1"/>
  <c r="O334" i="17" s="1"/>
  <c r="O335" i="17" s="1"/>
  <c r="O336" i="17" s="1"/>
  <c r="O337" i="17" s="1"/>
  <c r="O338" i="17" s="1"/>
  <c r="O339" i="17" s="1"/>
  <c r="O340" i="17" s="1"/>
  <c r="O341" i="17" s="1"/>
  <c r="O342" i="17" s="1"/>
  <c r="O343" i="17" s="1"/>
  <c r="O344" i="17" s="1"/>
  <c r="O345" i="17" s="1"/>
  <c r="O346" i="17" s="1"/>
  <c r="O347" i="17" s="1"/>
  <c r="O348" i="17" s="1"/>
  <c r="O349" i="17" s="1"/>
  <c r="O350" i="17" s="1"/>
  <c r="O351" i="17" s="1"/>
  <c r="O352" i="17" s="1"/>
  <c r="O353" i="17" s="1"/>
  <c r="O354" i="17" s="1"/>
  <c r="O355" i="17" s="1"/>
  <c r="O356" i="17" s="1"/>
  <c r="O357" i="17" s="1"/>
  <c r="O358" i="17" s="1"/>
  <c r="O359" i="17" s="1"/>
  <c r="O360" i="17" s="1"/>
  <c r="O361" i="17" s="1"/>
  <c r="O362" i="17" s="1"/>
  <c r="O363" i="17" s="1"/>
  <c r="O364" i="17" s="1"/>
  <c r="O365" i="17" s="1"/>
  <c r="O366" i="17" s="1"/>
  <c r="M62" i="17"/>
  <c r="M63" i="17" s="1"/>
  <c r="M64" i="17" s="1"/>
  <c r="M65" i="17" s="1"/>
  <c r="M66" i="17" s="1"/>
  <c r="M67" i="17" s="1"/>
  <c r="M68" i="17" s="1"/>
  <c r="M69" i="17" s="1"/>
  <c r="M70" i="17" s="1"/>
  <c r="M71" i="17" s="1"/>
  <c r="M72" i="17" s="1"/>
  <c r="M73" i="17" s="1"/>
  <c r="M74" i="17" s="1"/>
  <c r="M75" i="17" s="1"/>
  <c r="M76" i="17" s="1"/>
  <c r="M77" i="17" s="1"/>
  <c r="M78" i="17" s="1"/>
  <c r="M79" i="17" s="1"/>
  <c r="M80" i="17" s="1"/>
  <c r="M81" i="17" s="1"/>
  <c r="M82" i="17" s="1"/>
  <c r="M83" i="17" s="1"/>
  <c r="M84" i="17" s="1"/>
  <c r="M85" i="17" s="1"/>
  <c r="M86" i="17" s="1"/>
  <c r="M87" i="17" s="1"/>
  <c r="M88" i="17" s="1"/>
  <c r="M89" i="17" s="1"/>
  <c r="M90" i="17" s="1"/>
  <c r="M91" i="17" s="1"/>
  <c r="M92" i="17" s="1"/>
  <c r="M93" i="17" s="1"/>
  <c r="M94" i="17" s="1"/>
  <c r="M95" i="17" s="1"/>
  <c r="M96" i="17" s="1"/>
  <c r="M97" i="17" s="1"/>
  <c r="M98" i="17" s="1"/>
  <c r="M99" i="17" s="1"/>
  <c r="M100" i="17" s="1"/>
  <c r="M101" i="17" s="1"/>
  <c r="M102" i="17" s="1"/>
  <c r="M103" i="17" s="1"/>
  <c r="M104" i="17" s="1"/>
  <c r="M105" i="17" s="1"/>
  <c r="M106" i="17" s="1"/>
  <c r="M107" i="17" s="1"/>
  <c r="M108" i="17" s="1"/>
  <c r="M109" i="17" s="1"/>
  <c r="M110" i="17" s="1"/>
  <c r="M111" i="17" s="1"/>
  <c r="M112" i="17" s="1"/>
  <c r="M113" i="17" s="1"/>
  <c r="M114" i="17" s="1"/>
  <c r="M115" i="17" s="1"/>
  <c r="M116" i="17" s="1"/>
  <c r="M117" i="17" s="1"/>
  <c r="M118" i="17" s="1"/>
  <c r="M119" i="17" s="1"/>
  <c r="M120" i="17" s="1"/>
  <c r="M121" i="17" s="1"/>
  <c r="M122" i="17" s="1"/>
  <c r="M123" i="17" s="1"/>
  <c r="M124" i="17" s="1"/>
  <c r="M125" i="17" s="1"/>
  <c r="M126" i="17" s="1"/>
  <c r="M127" i="17" s="1"/>
  <c r="M128" i="17" s="1"/>
  <c r="M129" i="17" s="1"/>
  <c r="M130" i="17" s="1"/>
  <c r="M131" i="17" s="1"/>
  <c r="M132" i="17" s="1"/>
  <c r="M133" i="17" s="1"/>
  <c r="M134" i="17" s="1"/>
  <c r="M135" i="17" s="1"/>
  <c r="M136" i="17" s="1"/>
  <c r="M137" i="17" s="1"/>
  <c r="M138" i="17" s="1"/>
  <c r="M139" i="17" s="1"/>
  <c r="M140" i="17" s="1"/>
  <c r="M141" i="17" s="1"/>
  <c r="M142" i="17" s="1"/>
  <c r="M143" i="17" s="1"/>
  <c r="M144" i="17" s="1"/>
  <c r="M145" i="17" s="1"/>
  <c r="M146" i="17" s="1"/>
  <c r="M147" i="17" s="1"/>
  <c r="M148" i="17" s="1"/>
  <c r="M149" i="17" s="1"/>
  <c r="M150" i="17" s="1"/>
  <c r="M151" i="17" s="1"/>
  <c r="M152" i="17" s="1"/>
  <c r="M153" i="17" s="1"/>
  <c r="M154" i="17" s="1"/>
  <c r="M155" i="17" s="1"/>
  <c r="M156" i="17" s="1"/>
  <c r="M157" i="17" s="1"/>
  <c r="M158" i="17" s="1"/>
  <c r="M159" i="17" s="1"/>
  <c r="M160" i="17" s="1"/>
  <c r="M161" i="17" s="1"/>
  <c r="M162" i="17" s="1"/>
  <c r="M163" i="17" s="1"/>
  <c r="M164" i="17" s="1"/>
  <c r="M165" i="17" s="1"/>
  <c r="M166" i="17" s="1"/>
  <c r="M167" i="17" s="1"/>
  <c r="M168" i="17" s="1"/>
  <c r="M169" i="17" s="1"/>
  <c r="M170" i="17" s="1"/>
  <c r="M171" i="17" s="1"/>
  <c r="M172" i="17" s="1"/>
  <c r="M173" i="17" s="1"/>
  <c r="M174" i="17" s="1"/>
  <c r="M175" i="17" s="1"/>
  <c r="M176" i="17" s="1"/>
  <c r="M177" i="17" s="1"/>
  <c r="M178" i="17" s="1"/>
  <c r="M179" i="17" s="1"/>
  <c r="M180" i="17" s="1"/>
  <c r="M181" i="17" s="1"/>
  <c r="M182" i="17" s="1"/>
  <c r="M183" i="17" s="1"/>
  <c r="M184" i="17" s="1"/>
  <c r="M185" i="17" s="1"/>
  <c r="M186" i="17" s="1"/>
  <c r="M187" i="17" s="1"/>
  <c r="M188" i="17" s="1"/>
  <c r="M189" i="17" s="1"/>
  <c r="M190" i="17" s="1"/>
  <c r="M191" i="17" s="1"/>
  <c r="M192" i="17" s="1"/>
  <c r="M193" i="17" s="1"/>
  <c r="M194" i="17" s="1"/>
  <c r="M195" i="17" s="1"/>
  <c r="M196" i="17" s="1"/>
  <c r="M197" i="17" s="1"/>
  <c r="M198" i="17" s="1"/>
  <c r="M199" i="17" s="1"/>
  <c r="M200" i="17" s="1"/>
  <c r="M201" i="17" s="1"/>
  <c r="M202" i="17" s="1"/>
  <c r="M203" i="17" s="1"/>
  <c r="M204" i="17" s="1"/>
  <c r="M205" i="17" s="1"/>
  <c r="M206" i="17" s="1"/>
  <c r="M207" i="17" s="1"/>
  <c r="M208" i="17" s="1"/>
  <c r="M209" i="17" s="1"/>
  <c r="M210" i="17" s="1"/>
  <c r="M211" i="17" s="1"/>
  <c r="M212" i="17" s="1"/>
  <c r="M213" i="17" s="1"/>
  <c r="M214" i="17" s="1"/>
  <c r="M215" i="17" s="1"/>
  <c r="M216" i="17" s="1"/>
  <c r="M217" i="17" s="1"/>
  <c r="M218" i="17" s="1"/>
  <c r="M219" i="17" s="1"/>
  <c r="M220" i="17" s="1"/>
  <c r="M221" i="17" s="1"/>
  <c r="M222" i="17" s="1"/>
  <c r="M223" i="17" s="1"/>
  <c r="M224" i="17" s="1"/>
  <c r="M225" i="17" s="1"/>
  <c r="M226" i="17" s="1"/>
  <c r="M227" i="17" s="1"/>
  <c r="M228" i="17" s="1"/>
  <c r="M229" i="17" s="1"/>
  <c r="M230" i="17" s="1"/>
  <c r="M231" i="17" s="1"/>
  <c r="M232" i="17" s="1"/>
  <c r="M233" i="17" s="1"/>
  <c r="M234" i="17" s="1"/>
  <c r="M235" i="17" s="1"/>
  <c r="M236" i="17" s="1"/>
  <c r="M237" i="17" s="1"/>
  <c r="M238" i="17" s="1"/>
  <c r="M239" i="17" s="1"/>
  <c r="M240" i="17" s="1"/>
  <c r="M241" i="17" s="1"/>
  <c r="M242" i="17" s="1"/>
  <c r="M243" i="17" s="1"/>
  <c r="M244" i="17" s="1"/>
  <c r="M245" i="17" s="1"/>
  <c r="M246" i="17" s="1"/>
  <c r="M247" i="17" s="1"/>
  <c r="M248" i="17" s="1"/>
  <c r="M249" i="17" s="1"/>
  <c r="M250" i="17" s="1"/>
  <c r="M251" i="17" s="1"/>
  <c r="M252" i="17" s="1"/>
  <c r="M253" i="17" s="1"/>
  <c r="M254" i="17" s="1"/>
  <c r="M255" i="17" s="1"/>
  <c r="M256" i="17" s="1"/>
  <c r="M257" i="17" s="1"/>
  <c r="M258" i="17" s="1"/>
  <c r="M259" i="17" s="1"/>
  <c r="M260" i="17" s="1"/>
  <c r="M261" i="17" s="1"/>
  <c r="M262" i="17" s="1"/>
  <c r="M263" i="17" s="1"/>
  <c r="M264" i="17" s="1"/>
  <c r="M265" i="17" s="1"/>
  <c r="M266" i="17" s="1"/>
  <c r="M267" i="17" s="1"/>
  <c r="M268" i="17" s="1"/>
  <c r="M269" i="17" s="1"/>
  <c r="M270" i="17" s="1"/>
  <c r="M271" i="17" s="1"/>
  <c r="M272" i="17" s="1"/>
  <c r="M273" i="17" s="1"/>
  <c r="M274" i="17" s="1"/>
  <c r="M275" i="17" s="1"/>
  <c r="M276" i="17" s="1"/>
  <c r="M277" i="17" s="1"/>
  <c r="M278" i="17" s="1"/>
  <c r="M279" i="17" s="1"/>
  <c r="M280" i="17" s="1"/>
  <c r="M281" i="17" s="1"/>
  <c r="M282" i="17" s="1"/>
  <c r="M283" i="17" s="1"/>
  <c r="M284" i="17" s="1"/>
  <c r="M285" i="17" s="1"/>
  <c r="M286" i="17" s="1"/>
  <c r="M287" i="17" s="1"/>
  <c r="M288" i="17" s="1"/>
  <c r="M289" i="17" s="1"/>
  <c r="M290" i="17" s="1"/>
  <c r="M291" i="17" s="1"/>
  <c r="M292" i="17" s="1"/>
  <c r="M293" i="17" s="1"/>
  <c r="M294" i="17" s="1"/>
  <c r="M295" i="17" s="1"/>
  <c r="M296" i="17" s="1"/>
  <c r="M297" i="17" s="1"/>
  <c r="M298" i="17" s="1"/>
  <c r="M299" i="17" s="1"/>
  <c r="M300" i="17" s="1"/>
  <c r="M301" i="17" s="1"/>
  <c r="M302" i="17" s="1"/>
  <c r="M303" i="17" s="1"/>
  <c r="M304" i="17" s="1"/>
  <c r="M305" i="17" s="1"/>
  <c r="M306" i="17" s="1"/>
  <c r="M307" i="17" s="1"/>
  <c r="M308" i="17" s="1"/>
  <c r="M309" i="17" s="1"/>
  <c r="M310" i="17" s="1"/>
  <c r="M311" i="17" s="1"/>
  <c r="M312" i="17" s="1"/>
  <c r="M313" i="17" s="1"/>
  <c r="M314" i="17" s="1"/>
  <c r="M315" i="17" s="1"/>
  <c r="M316" i="17" s="1"/>
  <c r="M317" i="17" s="1"/>
  <c r="M318" i="17" s="1"/>
  <c r="M319" i="17" s="1"/>
  <c r="M320" i="17" s="1"/>
  <c r="M321" i="17" s="1"/>
  <c r="M322" i="17" s="1"/>
  <c r="M323" i="17" s="1"/>
  <c r="M324" i="17" s="1"/>
  <c r="M325" i="17" s="1"/>
  <c r="M326" i="17" s="1"/>
  <c r="M327" i="17" s="1"/>
  <c r="M328" i="17" s="1"/>
  <c r="M329" i="17" s="1"/>
  <c r="M330" i="17" s="1"/>
  <c r="M331" i="17" s="1"/>
  <c r="M332" i="17" s="1"/>
  <c r="M333" i="17" s="1"/>
  <c r="M334" i="17" s="1"/>
  <c r="M335" i="17" s="1"/>
  <c r="M336" i="17" s="1"/>
  <c r="M337" i="17" s="1"/>
  <c r="M338" i="17" s="1"/>
  <c r="M339" i="17" s="1"/>
  <c r="M340" i="17" s="1"/>
  <c r="M341" i="17" s="1"/>
  <c r="M342" i="17" s="1"/>
  <c r="M343" i="17" s="1"/>
  <c r="M344" i="17" s="1"/>
  <c r="M345" i="17" s="1"/>
  <c r="M346" i="17" s="1"/>
  <c r="M347" i="17" s="1"/>
  <c r="M348" i="17" s="1"/>
  <c r="M349" i="17" s="1"/>
  <c r="M350" i="17" s="1"/>
  <c r="M351" i="17" s="1"/>
  <c r="M352" i="17" s="1"/>
  <c r="M353" i="17" s="1"/>
  <c r="M354" i="17" s="1"/>
  <c r="M355" i="17" s="1"/>
  <c r="M356" i="17" s="1"/>
  <c r="M357" i="17" s="1"/>
  <c r="M358" i="17" s="1"/>
  <c r="M359" i="17" s="1"/>
  <c r="M360" i="17" s="1"/>
  <c r="M361" i="17" s="1"/>
  <c r="M362" i="17" s="1"/>
  <c r="M363" i="17" s="1"/>
  <c r="M364" i="17" s="1"/>
  <c r="M365" i="17" s="1"/>
  <c r="M366" i="17" s="1"/>
  <c r="S43" i="4" s="1"/>
  <c r="N62" i="17"/>
  <c r="N63" i="17" s="1"/>
  <c r="N64" i="17" s="1"/>
  <c r="N65" i="17" s="1"/>
  <c r="N66" i="17" s="1"/>
  <c r="N67" i="17" s="1"/>
  <c r="N68" i="17" s="1"/>
  <c r="N69" i="17" s="1"/>
  <c r="N70" i="17" s="1"/>
  <c r="N71" i="17" s="1"/>
  <c r="N72" i="17" s="1"/>
  <c r="N73" i="17" s="1"/>
  <c r="N74" i="17" s="1"/>
  <c r="N75" i="17" s="1"/>
  <c r="N76" i="17" s="1"/>
  <c r="N77" i="17" s="1"/>
  <c r="N78" i="17" s="1"/>
  <c r="N79" i="17" s="1"/>
  <c r="N80" i="17" s="1"/>
  <c r="N81" i="17" s="1"/>
  <c r="N82" i="17" s="1"/>
  <c r="N83" i="17" s="1"/>
  <c r="N84" i="17" s="1"/>
  <c r="N85" i="17" s="1"/>
  <c r="N86" i="17" s="1"/>
  <c r="N87" i="17" s="1"/>
  <c r="N88" i="17" s="1"/>
  <c r="N89" i="17" s="1"/>
  <c r="N90" i="17" s="1"/>
  <c r="N91" i="17" s="1"/>
  <c r="N92" i="17" s="1"/>
  <c r="N93" i="17" s="1"/>
  <c r="N94" i="17" s="1"/>
  <c r="N95" i="17" s="1"/>
  <c r="N96" i="17" s="1"/>
  <c r="N97" i="17" s="1"/>
  <c r="N98" i="17" s="1"/>
  <c r="N99" i="17" s="1"/>
  <c r="N100" i="17" s="1"/>
  <c r="N101" i="17" s="1"/>
  <c r="N102" i="17" s="1"/>
  <c r="N103" i="17" s="1"/>
  <c r="N104" i="17" s="1"/>
  <c r="N105" i="17" s="1"/>
  <c r="N106" i="17" s="1"/>
  <c r="N107" i="17" s="1"/>
  <c r="N108" i="17" s="1"/>
  <c r="N109" i="17" s="1"/>
  <c r="N110" i="17" s="1"/>
  <c r="N111" i="17" s="1"/>
  <c r="N112" i="17" s="1"/>
  <c r="N113" i="17" s="1"/>
  <c r="N114" i="17" s="1"/>
  <c r="N115" i="17" s="1"/>
  <c r="N116" i="17" s="1"/>
  <c r="N117" i="17" s="1"/>
  <c r="N118" i="17" s="1"/>
  <c r="N119" i="17" s="1"/>
  <c r="N120" i="17" s="1"/>
  <c r="N121" i="17" s="1"/>
  <c r="N122" i="17" s="1"/>
  <c r="N123" i="17" s="1"/>
  <c r="N124" i="17" s="1"/>
  <c r="N125" i="17" s="1"/>
  <c r="N126" i="17" s="1"/>
  <c r="N127" i="17" s="1"/>
  <c r="N128" i="17" s="1"/>
  <c r="N129" i="17" s="1"/>
  <c r="N130" i="17" s="1"/>
  <c r="N131" i="17" s="1"/>
  <c r="N132" i="17" s="1"/>
  <c r="N133" i="17" s="1"/>
  <c r="N134" i="17" s="1"/>
  <c r="N135" i="17" s="1"/>
  <c r="N136" i="17" s="1"/>
  <c r="N137" i="17" s="1"/>
  <c r="N138" i="17" s="1"/>
  <c r="N139" i="17" s="1"/>
  <c r="N140" i="17" s="1"/>
  <c r="N141" i="17" s="1"/>
  <c r="N142" i="17" s="1"/>
  <c r="N143" i="17" s="1"/>
  <c r="N144" i="17" s="1"/>
  <c r="N145" i="17" s="1"/>
  <c r="N146" i="17" s="1"/>
  <c r="N147" i="17" s="1"/>
  <c r="N148" i="17" s="1"/>
  <c r="N149" i="17" s="1"/>
  <c r="N150" i="17" s="1"/>
  <c r="N151" i="17" s="1"/>
  <c r="N152" i="17" s="1"/>
  <c r="N153" i="17" s="1"/>
  <c r="N154" i="17" s="1"/>
  <c r="N155" i="17" s="1"/>
  <c r="N156" i="17" s="1"/>
  <c r="N157" i="17" s="1"/>
  <c r="N158" i="17" s="1"/>
  <c r="N159" i="17" s="1"/>
  <c r="N160" i="17" s="1"/>
  <c r="N161" i="17" s="1"/>
  <c r="N162" i="17" s="1"/>
  <c r="N163" i="17" s="1"/>
  <c r="N164" i="17" s="1"/>
  <c r="N165" i="17" s="1"/>
  <c r="N166" i="17" s="1"/>
  <c r="N167" i="17" s="1"/>
  <c r="N168" i="17" s="1"/>
  <c r="N169" i="17" s="1"/>
  <c r="N170" i="17" s="1"/>
  <c r="N171" i="17" s="1"/>
  <c r="N172" i="17" s="1"/>
  <c r="N173" i="17" s="1"/>
  <c r="N174" i="17" s="1"/>
  <c r="N175" i="17" s="1"/>
  <c r="N176" i="17" s="1"/>
  <c r="N177" i="17" s="1"/>
  <c r="N178" i="17" s="1"/>
  <c r="N179" i="17" s="1"/>
  <c r="N180" i="17" s="1"/>
  <c r="N181" i="17" s="1"/>
  <c r="N182" i="17" s="1"/>
  <c r="N183" i="17" s="1"/>
  <c r="N184" i="17" s="1"/>
  <c r="N185" i="17" s="1"/>
  <c r="N186" i="17" s="1"/>
  <c r="N187" i="17" s="1"/>
  <c r="N188" i="17" s="1"/>
  <c r="N189" i="17" s="1"/>
  <c r="N190" i="17" s="1"/>
  <c r="N191" i="17" s="1"/>
  <c r="N192" i="17" s="1"/>
  <c r="N193" i="17" s="1"/>
  <c r="N194" i="17" s="1"/>
  <c r="N195" i="17" s="1"/>
  <c r="N196" i="17" s="1"/>
  <c r="N197" i="17" s="1"/>
  <c r="N198" i="17" s="1"/>
  <c r="N199" i="17" s="1"/>
  <c r="N200" i="17" s="1"/>
  <c r="N201" i="17" s="1"/>
  <c r="N202" i="17" s="1"/>
  <c r="N203" i="17" s="1"/>
  <c r="N204" i="17" s="1"/>
  <c r="N205" i="17" s="1"/>
  <c r="N206" i="17" s="1"/>
  <c r="N207" i="17" s="1"/>
  <c r="N208" i="17" s="1"/>
  <c r="N209" i="17" s="1"/>
  <c r="N210" i="17" s="1"/>
  <c r="N211" i="17" s="1"/>
  <c r="N212" i="17" s="1"/>
  <c r="N213" i="17" s="1"/>
  <c r="N214" i="17" s="1"/>
  <c r="N215" i="17" s="1"/>
  <c r="N216" i="17" s="1"/>
  <c r="N217" i="17" s="1"/>
  <c r="N218" i="17" s="1"/>
  <c r="N219" i="17" s="1"/>
  <c r="N220" i="17" s="1"/>
  <c r="N221" i="17" s="1"/>
  <c r="N222" i="17" s="1"/>
  <c r="N223" i="17" s="1"/>
  <c r="N224" i="17" s="1"/>
  <c r="N225" i="17" s="1"/>
  <c r="N226" i="17" s="1"/>
  <c r="N227" i="17" s="1"/>
  <c r="N228" i="17" s="1"/>
  <c r="N229" i="17" s="1"/>
  <c r="N230" i="17" s="1"/>
  <c r="N231" i="17" s="1"/>
  <c r="N232" i="17" s="1"/>
  <c r="N233" i="17" s="1"/>
  <c r="N234" i="17" s="1"/>
  <c r="N235" i="17" s="1"/>
  <c r="N236" i="17" s="1"/>
  <c r="N237" i="17" s="1"/>
  <c r="N238" i="17" s="1"/>
  <c r="N239" i="17" s="1"/>
  <c r="N240" i="17" s="1"/>
  <c r="N241" i="17" s="1"/>
  <c r="N242" i="17" s="1"/>
  <c r="N243" i="17" s="1"/>
  <c r="N244" i="17" s="1"/>
  <c r="N245" i="17" s="1"/>
  <c r="N246" i="17" s="1"/>
  <c r="N247" i="17" s="1"/>
  <c r="N248" i="17" s="1"/>
  <c r="N249" i="17" s="1"/>
  <c r="N250" i="17" s="1"/>
  <c r="N251" i="17" s="1"/>
  <c r="N252" i="17" s="1"/>
  <c r="N253" i="17" s="1"/>
  <c r="N254" i="17" s="1"/>
  <c r="N255" i="17" s="1"/>
  <c r="N256" i="17" s="1"/>
  <c r="N257" i="17" s="1"/>
  <c r="N258" i="17" s="1"/>
  <c r="N259" i="17" s="1"/>
  <c r="N260" i="17" s="1"/>
  <c r="N261" i="17" s="1"/>
  <c r="N262" i="17" s="1"/>
  <c r="N263" i="17" s="1"/>
  <c r="N264" i="17" s="1"/>
  <c r="N265" i="17" s="1"/>
  <c r="N266" i="17" s="1"/>
  <c r="N267" i="17" s="1"/>
  <c r="N268" i="17" s="1"/>
  <c r="N269" i="17" s="1"/>
  <c r="N270" i="17" s="1"/>
  <c r="N271" i="17" s="1"/>
  <c r="N272" i="17" s="1"/>
  <c r="N273" i="17" s="1"/>
  <c r="N274" i="17" s="1"/>
  <c r="N275" i="17" s="1"/>
  <c r="N276" i="17" s="1"/>
  <c r="N277" i="17" s="1"/>
  <c r="N278" i="17" s="1"/>
  <c r="N279" i="17" s="1"/>
  <c r="N280" i="17" s="1"/>
  <c r="N281" i="17" s="1"/>
  <c r="N282" i="17" s="1"/>
  <c r="N283" i="17" s="1"/>
  <c r="N284" i="17" s="1"/>
  <c r="N285" i="17" s="1"/>
  <c r="N286" i="17" s="1"/>
  <c r="N287" i="17" s="1"/>
  <c r="N288" i="17" s="1"/>
  <c r="N289" i="17" s="1"/>
  <c r="N290" i="17" s="1"/>
  <c r="N291" i="17" s="1"/>
  <c r="N292" i="17" s="1"/>
  <c r="N293" i="17" s="1"/>
  <c r="N294" i="17" s="1"/>
  <c r="N295" i="17" s="1"/>
  <c r="N296" i="17" s="1"/>
  <c r="N297" i="17" s="1"/>
  <c r="N298" i="17" s="1"/>
  <c r="N299" i="17" s="1"/>
  <c r="N300" i="17" s="1"/>
  <c r="N301" i="17" s="1"/>
  <c r="N302" i="17" s="1"/>
  <c r="N303" i="17" s="1"/>
  <c r="N304" i="17" s="1"/>
  <c r="N305" i="17" s="1"/>
  <c r="N306" i="17" s="1"/>
  <c r="N307" i="17" s="1"/>
  <c r="N308" i="17" s="1"/>
  <c r="N309" i="17" s="1"/>
  <c r="N310" i="17" s="1"/>
  <c r="N311" i="17" s="1"/>
  <c r="N312" i="17" s="1"/>
  <c r="N313" i="17" s="1"/>
  <c r="N314" i="17" s="1"/>
  <c r="N315" i="17" s="1"/>
  <c r="N316" i="17" s="1"/>
  <c r="N317" i="17" s="1"/>
  <c r="N318" i="17" s="1"/>
  <c r="N319" i="17" s="1"/>
  <c r="N320" i="17" s="1"/>
  <c r="N321" i="17" s="1"/>
  <c r="N322" i="17" s="1"/>
  <c r="N323" i="17" s="1"/>
  <c r="N324" i="17" s="1"/>
  <c r="N325" i="17" s="1"/>
  <c r="N326" i="17" s="1"/>
  <c r="N327" i="17" s="1"/>
  <c r="N328" i="17" s="1"/>
  <c r="N329" i="17" s="1"/>
  <c r="N330" i="17" s="1"/>
  <c r="N331" i="17" s="1"/>
  <c r="N332" i="17" s="1"/>
  <c r="N333" i="17" s="1"/>
  <c r="N334" i="17" s="1"/>
  <c r="N335" i="17" s="1"/>
  <c r="N336" i="17" s="1"/>
  <c r="N337" i="17" s="1"/>
  <c r="N338" i="17" s="1"/>
  <c r="N339" i="17" s="1"/>
  <c r="N340" i="17" s="1"/>
  <c r="N341" i="17" s="1"/>
  <c r="N342" i="17" s="1"/>
  <c r="N343" i="17" s="1"/>
  <c r="N344" i="17" s="1"/>
  <c r="N345" i="17" s="1"/>
  <c r="N346" i="17" s="1"/>
  <c r="N347" i="17" s="1"/>
  <c r="N348" i="17" s="1"/>
  <c r="N349" i="17" s="1"/>
  <c r="N350" i="17" s="1"/>
  <c r="N351" i="17" s="1"/>
  <c r="N352" i="17" s="1"/>
  <c r="N353" i="17" s="1"/>
  <c r="N354" i="17" s="1"/>
  <c r="N355" i="17" s="1"/>
  <c r="N356" i="17" s="1"/>
  <c r="N357" i="17" s="1"/>
  <c r="N358" i="17" s="1"/>
  <c r="N359" i="17" s="1"/>
  <c r="N360" i="17" s="1"/>
  <c r="N361" i="17" s="1"/>
  <c r="N362" i="17" s="1"/>
  <c r="N363" i="17" s="1"/>
  <c r="N364" i="17" s="1"/>
  <c r="N365" i="17" s="1"/>
  <c r="N366" i="17" s="1"/>
  <c r="K62" i="17"/>
  <c r="K63" i="17" s="1"/>
  <c r="K64" i="17" s="1"/>
  <c r="K65" i="17" s="1"/>
  <c r="K66" i="17" s="1"/>
  <c r="K67" i="17" s="1"/>
  <c r="K68" i="17" s="1"/>
  <c r="K69" i="17" s="1"/>
  <c r="K70" i="17" s="1"/>
  <c r="K71" i="17" s="1"/>
  <c r="K72" i="17" s="1"/>
  <c r="K73" i="17" s="1"/>
  <c r="K74" i="17" s="1"/>
  <c r="K75" i="17" s="1"/>
  <c r="K76" i="17" s="1"/>
  <c r="K77" i="17" s="1"/>
  <c r="K78" i="17" s="1"/>
  <c r="K79" i="17" s="1"/>
  <c r="K80" i="17" s="1"/>
  <c r="K81" i="17" s="1"/>
  <c r="K82" i="17" s="1"/>
  <c r="K83" i="17" s="1"/>
  <c r="K84" i="17" s="1"/>
  <c r="K85" i="17" s="1"/>
  <c r="K86" i="17" s="1"/>
  <c r="K87" i="17" s="1"/>
  <c r="K88" i="17" s="1"/>
  <c r="K89" i="17" s="1"/>
  <c r="K90" i="17" s="1"/>
  <c r="K91" i="17" s="1"/>
  <c r="K92" i="17" s="1"/>
  <c r="K93" i="17" s="1"/>
  <c r="K94" i="17" s="1"/>
  <c r="K95" i="17" s="1"/>
  <c r="K96" i="17" s="1"/>
  <c r="K97" i="17" s="1"/>
  <c r="K98" i="17" s="1"/>
  <c r="K99" i="17" s="1"/>
  <c r="K100" i="17" s="1"/>
  <c r="K101" i="17" s="1"/>
  <c r="K102" i="17" s="1"/>
  <c r="K103" i="17" s="1"/>
  <c r="K104" i="17" s="1"/>
  <c r="K105" i="17" s="1"/>
  <c r="K106" i="17" s="1"/>
  <c r="K107" i="17" s="1"/>
  <c r="K108" i="17" s="1"/>
  <c r="K109" i="17" s="1"/>
  <c r="K110" i="17" s="1"/>
  <c r="K111" i="17" s="1"/>
  <c r="K112" i="17" s="1"/>
  <c r="K113" i="17" s="1"/>
  <c r="K114" i="17" s="1"/>
  <c r="K115" i="17" s="1"/>
  <c r="K116" i="17" s="1"/>
  <c r="K117" i="17" s="1"/>
  <c r="K118" i="17" s="1"/>
  <c r="K119" i="17" s="1"/>
  <c r="K120" i="17" s="1"/>
  <c r="K121" i="17" s="1"/>
  <c r="K122" i="17" s="1"/>
  <c r="K123" i="17" s="1"/>
  <c r="K124" i="17" s="1"/>
  <c r="K125" i="17" s="1"/>
  <c r="K126" i="17" s="1"/>
  <c r="K127" i="17" s="1"/>
  <c r="K128" i="17" s="1"/>
  <c r="K129" i="17" s="1"/>
  <c r="K130" i="17" s="1"/>
  <c r="K131" i="17" s="1"/>
  <c r="K132" i="17" s="1"/>
  <c r="K133" i="17" s="1"/>
  <c r="K134" i="17" s="1"/>
  <c r="K135" i="17" s="1"/>
  <c r="K136" i="17" s="1"/>
  <c r="K137" i="17" s="1"/>
  <c r="K138" i="17" s="1"/>
  <c r="K139" i="17" s="1"/>
  <c r="K140" i="17" s="1"/>
  <c r="K141" i="17" s="1"/>
  <c r="K142" i="17" s="1"/>
  <c r="K143" i="17" s="1"/>
  <c r="K144" i="17" s="1"/>
  <c r="K145" i="17" s="1"/>
  <c r="K146" i="17" s="1"/>
  <c r="K147" i="17" s="1"/>
  <c r="K148" i="17" s="1"/>
  <c r="K149" i="17" s="1"/>
  <c r="K150" i="17" s="1"/>
  <c r="K151" i="17" s="1"/>
  <c r="K152" i="17" s="1"/>
  <c r="K153" i="17" s="1"/>
  <c r="K154" i="17" s="1"/>
  <c r="K155" i="17" s="1"/>
  <c r="K156" i="17" s="1"/>
  <c r="K157" i="17" s="1"/>
  <c r="K158" i="17" s="1"/>
  <c r="K159" i="17" s="1"/>
  <c r="K160" i="17" s="1"/>
  <c r="K161" i="17" s="1"/>
  <c r="K162" i="17" s="1"/>
  <c r="K163" i="17" s="1"/>
  <c r="K164" i="17" s="1"/>
  <c r="K165" i="17" s="1"/>
  <c r="K166" i="17" s="1"/>
  <c r="K167" i="17" s="1"/>
  <c r="K168" i="17" s="1"/>
  <c r="K169" i="17" s="1"/>
  <c r="K170" i="17" s="1"/>
  <c r="K171" i="17" s="1"/>
  <c r="K172" i="17" s="1"/>
  <c r="K173" i="17" s="1"/>
  <c r="K174" i="17" s="1"/>
  <c r="K175" i="17" s="1"/>
  <c r="K176" i="17" s="1"/>
  <c r="K177" i="17" s="1"/>
  <c r="K178" i="17" s="1"/>
  <c r="K179" i="17" s="1"/>
  <c r="K180" i="17" s="1"/>
  <c r="K181" i="17" s="1"/>
  <c r="K182" i="17" s="1"/>
  <c r="K183" i="17" s="1"/>
  <c r="K184" i="17" s="1"/>
  <c r="K185" i="17" s="1"/>
  <c r="K186" i="17" s="1"/>
  <c r="K187" i="17" s="1"/>
  <c r="K188" i="17" s="1"/>
  <c r="K189" i="17" s="1"/>
  <c r="K190" i="17" s="1"/>
  <c r="K191" i="17" s="1"/>
  <c r="K192" i="17" s="1"/>
  <c r="K193" i="17" s="1"/>
  <c r="K194" i="17" s="1"/>
  <c r="K195" i="17" s="1"/>
  <c r="K196" i="17" s="1"/>
  <c r="K197" i="17" s="1"/>
  <c r="K198" i="17" s="1"/>
  <c r="K199" i="17" s="1"/>
  <c r="K200" i="17" s="1"/>
  <c r="K201" i="17" s="1"/>
  <c r="K202" i="17" s="1"/>
  <c r="K203" i="17" s="1"/>
  <c r="K204" i="17" s="1"/>
  <c r="K205" i="17" s="1"/>
  <c r="K206" i="17" s="1"/>
  <c r="K207" i="17" s="1"/>
  <c r="K208" i="17" s="1"/>
  <c r="K209" i="17" s="1"/>
  <c r="K210" i="17" s="1"/>
  <c r="K211" i="17" s="1"/>
  <c r="K212" i="17" s="1"/>
  <c r="K213" i="17" s="1"/>
  <c r="K214" i="17" s="1"/>
  <c r="K215" i="17" s="1"/>
  <c r="K216" i="17" s="1"/>
  <c r="K217" i="17" s="1"/>
  <c r="K218" i="17" s="1"/>
  <c r="K219" i="17" s="1"/>
  <c r="K220" i="17" s="1"/>
  <c r="K221" i="17" s="1"/>
  <c r="K222" i="17" s="1"/>
  <c r="K223" i="17" s="1"/>
  <c r="K224" i="17" s="1"/>
  <c r="K225" i="17" s="1"/>
  <c r="K226" i="17" s="1"/>
  <c r="K227" i="17" s="1"/>
  <c r="K228" i="17" s="1"/>
  <c r="K229" i="17" s="1"/>
  <c r="K230" i="17" s="1"/>
  <c r="K231" i="17" s="1"/>
  <c r="K232" i="17" s="1"/>
  <c r="K233" i="17" s="1"/>
  <c r="K234" i="17" s="1"/>
  <c r="K235" i="17" s="1"/>
  <c r="K236" i="17" s="1"/>
  <c r="K237" i="17" s="1"/>
  <c r="K238" i="17" s="1"/>
  <c r="K239" i="17" s="1"/>
  <c r="K240" i="17" s="1"/>
  <c r="K241" i="17" s="1"/>
  <c r="K242" i="17" s="1"/>
  <c r="K243" i="17" s="1"/>
  <c r="K244" i="17" s="1"/>
  <c r="K245" i="17" s="1"/>
  <c r="K246" i="17" s="1"/>
  <c r="K247" i="17" s="1"/>
  <c r="K248" i="17" s="1"/>
  <c r="K249" i="17" s="1"/>
  <c r="K250" i="17" s="1"/>
  <c r="K251" i="17" s="1"/>
  <c r="K252" i="17" s="1"/>
  <c r="K253" i="17" s="1"/>
  <c r="K254" i="17" s="1"/>
  <c r="K255" i="17" s="1"/>
  <c r="K256" i="17" s="1"/>
  <c r="K257" i="17" s="1"/>
  <c r="K258" i="17" s="1"/>
  <c r="K259" i="17" s="1"/>
  <c r="K260" i="17" s="1"/>
  <c r="K261" i="17" s="1"/>
  <c r="K262" i="17" s="1"/>
  <c r="K263" i="17" s="1"/>
  <c r="K264" i="17" s="1"/>
  <c r="K265" i="17" s="1"/>
  <c r="K266" i="17" s="1"/>
  <c r="K267" i="17" s="1"/>
  <c r="K268" i="17" s="1"/>
  <c r="K269" i="17" s="1"/>
  <c r="K270" i="17" s="1"/>
  <c r="K271" i="17" s="1"/>
  <c r="K272" i="17" s="1"/>
  <c r="K273" i="17" s="1"/>
  <c r="K274" i="17" s="1"/>
  <c r="K275" i="17" s="1"/>
  <c r="K276" i="17" s="1"/>
  <c r="K277" i="17" s="1"/>
  <c r="K278" i="17" s="1"/>
  <c r="K279" i="17" s="1"/>
  <c r="K280" i="17" s="1"/>
  <c r="K281" i="17" s="1"/>
  <c r="K282" i="17" s="1"/>
  <c r="K283" i="17" s="1"/>
  <c r="K284" i="17" s="1"/>
  <c r="K285" i="17" s="1"/>
  <c r="K286" i="17" s="1"/>
  <c r="K287" i="17" s="1"/>
  <c r="K288" i="17" s="1"/>
  <c r="K289" i="17" s="1"/>
  <c r="K290" i="17" s="1"/>
  <c r="K291" i="17" s="1"/>
  <c r="K292" i="17" s="1"/>
  <c r="K293" i="17" s="1"/>
  <c r="K294" i="17" s="1"/>
  <c r="K295" i="17" s="1"/>
  <c r="K296" i="17" s="1"/>
  <c r="K297" i="17" s="1"/>
  <c r="K298" i="17" s="1"/>
  <c r="K299" i="17" s="1"/>
  <c r="K300" i="17" s="1"/>
  <c r="K301" i="17" s="1"/>
  <c r="K302" i="17" s="1"/>
  <c r="K303" i="17" s="1"/>
  <c r="K304" i="17" s="1"/>
  <c r="K305" i="17" s="1"/>
  <c r="K306" i="17" s="1"/>
  <c r="K307" i="17" s="1"/>
  <c r="K308" i="17" s="1"/>
  <c r="K309" i="17" s="1"/>
  <c r="K310" i="17" s="1"/>
  <c r="K311" i="17" s="1"/>
  <c r="K312" i="17" s="1"/>
  <c r="K313" i="17" s="1"/>
  <c r="K314" i="17" s="1"/>
  <c r="K315" i="17" s="1"/>
  <c r="K316" i="17" s="1"/>
  <c r="K317" i="17" s="1"/>
  <c r="K318" i="17" s="1"/>
  <c r="K319" i="17" s="1"/>
  <c r="K320" i="17" s="1"/>
  <c r="K321" i="17" s="1"/>
  <c r="K322" i="17" s="1"/>
  <c r="K323" i="17" s="1"/>
  <c r="K324" i="17" s="1"/>
  <c r="K325" i="17" s="1"/>
  <c r="K326" i="17" s="1"/>
  <c r="K327" i="17" s="1"/>
  <c r="K328" i="17" s="1"/>
  <c r="K329" i="17" s="1"/>
  <c r="K330" i="17" s="1"/>
  <c r="K331" i="17" s="1"/>
  <c r="K332" i="17" s="1"/>
  <c r="K333" i="17" s="1"/>
  <c r="K334" i="17" s="1"/>
  <c r="K335" i="17" s="1"/>
  <c r="K336" i="17" s="1"/>
  <c r="K337" i="17" s="1"/>
  <c r="K338" i="17" s="1"/>
  <c r="K339" i="17" s="1"/>
  <c r="K340" i="17" s="1"/>
  <c r="K341" i="17" s="1"/>
  <c r="K342" i="17" s="1"/>
  <c r="K343" i="17" s="1"/>
  <c r="K344" i="17" s="1"/>
  <c r="K345" i="17" s="1"/>
  <c r="K346" i="17" s="1"/>
  <c r="K347" i="17" s="1"/>
  <c r="K348" i="17" s="1"/>
  <c r="K349" i="17" s="1"/>
  <c r="K350" i="17" s="1"/>
  <c r="K351" i="17" s="1"/>
  <c r="K352" i="17" s="1"/>
  <c r="K353" i="17" s="1"/>
  <c r="K354" i="17" s="1"/>
  <c r="K355" i="17" s="1"/>
  <c r="K356" i="17" s="1"/>
  <c r="K357" i="17" s="1"/>
  <c r="K358" i="17" s="1"/>
  <c r="K359" i="17" s="1"/>
  <c r="K360" i="17" s="1"/>
  <c r="K361" i="17" s="1"/>
  <c r="K362" i="17" s="1"/>
  <c r="K363" i="17" s="1"/>
  <c r="K364" i="17" s="1"/>
  <c r="K365" i="17" s="1"/>
  <c r="K366" i="17" s="1"/>
  <c r="Q43" i="4" s="1"/>
  <c r="L62" i="17"/>
  <c r="L63" i="17" s="1"/>
  <c r="L64" i="17" s="1"/>
  <c r="L65" i="17" s="1"/>
  <c r="L66" i="17" s="1"/>
  <c r="L67" i="17" s="1"/>
  <c r="L68" i="17" s="1"/>
  <c r="L69" i="17" s="1"/>
  <c r="L70" i="17" s="1"/>
  <c r="L71" i="17" s="1"/>
  <c r="L72" i="17" s="1"/>
  <c r="L73" i="17" s="1"/>
  <c r="L74" i="17" s="1"/>
  <c r="L75" i="17" s="1"/>
  <c r="L76" i="17" s="1"/>
  <c r="L77" i="17" s="1"/>
  <c r="L78" i="17" s="1"/>
  <c r="L79" i="17" s="1"/>
  <c r="L80" i="17" s="1"/>
  <c r="L81" i="17" s="1"/>
  <c r="L82" i="17" s="1"/>
  <c r="L83" i="17" s="1"/>
  <c r="L84" i="17" s="1"/>
  <c r="L85" i="17" s="1"/>
  <c r="L86" i="17" s="1"/>
  <c r="L87" i="17" s="1"/>
  <c r="L88" i="17" s="1"/>
  <c r="L89" i="17" s="1"/>
  <c r="L90" i="17" s="1"/>
  <c r="L91" i="17" s="1"/>
  <c r="L92" i="17" s="1"/>
  <c r="L93" i="17" s="1"/>
  <c r="L94" i="17" s="1"/>
  <c r="L95" i="17" s="1"/>
  <c r="L96" i="17" s="1"/>
  <c r="L97" i="17" s="1"/>
  <c r="L98" i="17" s="1"/>
  <c r="L99" i="17" s="1"/>
  <c r="L100" i="17" s="1"/>
  <c r="L101" i="17" s="1"/>
  <c r="L102" i="17" s="1"/>
  <c r="L103" i="17" s="1"/>
  <c r="L104" i="17" s="1"/>
  <c r="L105" i="17" s="1"/>
  <c r="L106" i="17" s="1"/>
  <c r="L107" i="17" s="1"/>
  <c r="L108" i="17" s="1"/>
  <c r="L109" i="17" s="1"/>
  <c r="L110" i="17" s="1"/>
  <c r="L111" i="17" s="1"/>
  <c r="L112" i="17" s="1"/>
  <c r="L113" i="17" s="1"/>
  <c r="L114" i="17" s="1"/>
  <c r="L115" i="17" s="1"/>
  <c r="L116" i="17" s="1"/>
  <c r="L117" i="17" s="1"/>
  <c r="L118" i="17" s="1"/>
  <c r="L119" i="17" s="1"/>
  <c r="L120" i="17" s="1"/>
  <c r="L121" i="17" s="1"/>
  <c r="L122" i="17" s="1"/>
  <c r="L123" i="17" s="1"/>
  <c r="L124" i="17" s="1"/>
  <c r="L125" i="17" s="1"/>
  <c r="L126" i="17" s="1"/>
  <c r="L127" i="17" s="1"/>
  <c r="L128" i="17" s="1"/>
  <c r="L129" i="17" s="1"/>
  <c r="L130" i="17" s="1"/>
  <c r="L131" i="17" s="1"/>
  <c r="L132" i="17" s="1"/>
  <c r="L133" i="17" s="1"/>
  <c r="L134" i="17" s="1"/>
  <c r="L135" i="17" s="1"/>
  <c r="L136" i="17" s="1"/>
  <c r="L137" i="17" s="1"/>
  <c r="L138" i="17" s="1"/>
  <c r="L139" i="17" s="1"/>
  <c r="L140" i="17" s="1"/>
  <c r="L141" i="17" s="1"/>
  <c r="L142" i="17" s="1"/>
  <c r="L143" i="17" s="1"/>
  <c r="L144" i="17" s="1"/>
  <c r="L145" i="17" s="1"/>
  <c r="L146" i="17" s="1"/>
  <c r="L147" i="17" s="1"/>
  <c r="L148" i="17" s="1"/>
  <c r="L149" i="17" s="1"/>
  <c r="L150" i="17" s="1"/>
  <c r="L151" i="17" s="1"/>
  <c r="L152" i="17" s="1"/>
  <c r="L153" i="17" s="1"/>
  <c r="L154" i="17" s="1"/>
  <c r="L155" i="17" s="1"/>
  <c r="L156" i="17" s="1"/>
  <c r="L157" i="17" s="1"/>
  <c r="L158" i="17" s="1"/>
  <c r="L159" i="17" s="1"/>
  <c r="L160" i="17" s="1"/>
  <c r="L161" i="17" s="1"/>
  <c r="L162" i="17" s="1"/>
  <c r="L163" i="17" s="1"/>
  <c r="L164" i="17" s="1"/>
  <c r="L165" i="17" s="1"/>
  <c r="L166" i="17" s="1"/>
  <c r="L167" i="17" s="1"/>
  <c r="L168" i="17" s="1"/>
  <c r="L169" i="17" s="1"/>
  <c r="L170" i="17" s="1"/>
  <c r="L171" i="17" s="1"/>
  <c r="L172" i="17" s="1"/>
  <c r="L173" i="17" s="1"/>
  <c r="L174" i="17" s="1"/>
  <c r="L175" i="17" s="1"/>
  <c r="L176" i="17" s="1"/>
  <c r="L177" i="17" s="1"/>
  <c r="L178" i="17" s="1"/>
  <c r="L179" i="17" s="1"/>
  <c r="L180" i="17" s="1"/>
  <c r="L181" i="17" s="1"/>
  <c r="L182" i="17" s="1"/>
  <c r="L183" i="17" s="1"/>
  <c r="L184" i="17" s="1"/>
  <c r="L185" i="17" s="1"/>
  <c r="L186" i="17" s="1"/>
  <c r="L187" i="17" s="1"/>
  <c r="L188" i="17" s="1"/>
  <c r="L189" i="17" s="1"/>
  <c r="L190" i="17" s="1"/>
  <c r="L191" i="17" s="1"/>
  <c r="L192" i="17" s="1"/>
  <c r="L193" i="17" s="1"/>
  <c r="L194" i="17" s="1"/>
  <c r="L195" i="17" s="1"/>
  <c r="L196" i="17" s="1"/>
  <c r="L197" i="17" s="1"/>
  <c r="L198" i="17" s="1"/>
  <c r="L199" i="17" s="1"/>
  <c r="L200" i="17" s="1"/>
  <c r="L201" i="17" s="1"/>
  <c r="L202" i="17" s="1"/>
  <c r="L203" i="17" s="1"/>
  <c r="L204" i="17" s="1"/>
  <c r="L205" i="17" s="1"/>
  <c r="L206" i="17" s="1"/>
  <c r="L207" i="17" s="1"/>
  <c r="L208" i="17" s="1"/>
  <c r="L209" i="17" s="1"/>
  <c r="L210" i="17" s="1"/>
  <c r="L211" i="17" s="1"/>
  <c r="L212" i="17" s="1"/>
  <c r="L213" i="17" s="1"/>
  <c r="L214" i="17" s="1"/>
  <c r="L215" i="17" s="1"/>
  <c r="L216" i="17" s="1"/>
  <c r="L217" i="17" s="1"/>
  <c r="L218" i="17" s="1"/>
  <c r="L219" i="17" s="1"/>
  <c r="L220" i="17" s="1"/>
  <c r="L221" i="17" s="1"/>
  <c r="L222" i="17" s="1"/>
  <c r="L223" i="17" s="1"/>
  <c r="L224" i="17" s="1"/>
  <c r="L225" i="17" s="1"/>
  <c r="L226" i="17" s="1"/>
  <c r="L227" i="17" s="1"/>
  <c r="L228" i="17" s="1"/>
  <c r="L229" i="17" s="1"/>
  <c r="L230" i="17" s="1"/>
  <c r="L231" i="17" s="1"/>
  <c r="L232" i="17" s="1"/>
  <c r="L233" i="17" s="1"/>
  <c r="L234" i="17" s="1"/>
  <c r="L235" i="17" s="1"/>
  <c r="L236" i="17" s="1"/>
  <c r="L237" i="17" s="1"/>
  <c r="L238" i="17" s="1"/>
  <c r="L239" i="17" s="1"/>
  <c r="L240" i="17" s="1"/>
  <c r="L241" i="17" s="1"/>
  <c r="L242" i="17" s="1"/>
  <c r="L243" i="17" s="1"/>
  <c r="L244" i="17" s="1"/>
  <c r="L245" i="17" s="1"/>
  <c r="L246" i="17" s="1"/>
  <c r="L247" i="17" s="1"/>
  <c r="L248" i="17" s="1"/>
  <c r="L249" i="17" s="1"/>
  <c r="L250" i="17" s="1"/>
  <c r="L251" i="17" s="1"/>
  <c r="L252" i="17" s="1"/>
  <c r="L253" i="17" s="1"/>
  <c r="L254" i="17" s="1"/>
  <c r="L255" i="17" s="1"/>
  <c r="L256" i="17" s="1"/>
  <c r="L257" i="17" s="1"/>
  <c r="L258" i="17" s="1"/>
  <c r="L259" i="17" s="1"/>
  <c r="L260" i="17" s="1"/>
  <c r="L261" i="17" s="1"/>
  <c r="L262" i="17" s="1"/>
  <c r="L263" i="17" s="1"/>
  <c r="L264" i="17" s="1"/>
  <c r="L265" i="17" s="1"/>
  <c r="L266" i="17" s="1"/>
  <c r="L267" i="17" s="1"/>
  <c r="L268" i="17" s="1"/>
  <c r="L269" i="17" s="1"/>
  <c r="L270" i="17" s="1"/>
  <c r="L271" i="17" s="1"/>
  <c r="L272" i="17" s="1"/>
  <c r="L273" i="17" s="1"/>
  <c r="L274" i="17" s="1"/>
  <c r="L275" i="17" s="1"/>
  <c r="L276" i="17" s="1"/>
  <c r="L277" i="17" s="1"/>
  <c r="L278" i="17" s="1"/>
  <c r="L279" i="17" s="1"/>
  <c r="L280" i="17" s="1"/>
  <c r="L281" i="17" s="1"/>
  <c r="L282" i="17" s="1"/>
  <c r="L283" i="17" s="1"/>
  <c r="L284" i="17" s="1"/>
  <c r="L285" i="17" s="1"/>
  <c r="L286" i="17" s="1"/>
  <c r="L287" i="17" s="1"/>
  <c r="L288" i="17" s="1"/>
  <c r="L289" i="17" s="1"/>
  <c r="L290" i="17" s="1"/>
  <c r="L291" i="17" s="1"/>
  <c r="L292" i="17" s="1"/>
  <c r="L293" i="17" s="1"/>
  <c r="L294" i="17" s="1"/>
  <c r="L295" i="17" s="1"/>
  <c r="L296" i="17" s="1"/>
  <c r="L297" i="17" s="1"/>
  <c r="L298" i="17" s="1"/>
  <c r="L299" i="17" s="1"/>
  <c r="L300" i="17" s="1"/>
  <c r="L301" i="17" s="1"/>
  <c r="L302" i="17" s="1"/>
  <c r="L303" i="17" s="1"/>
  <c r="L304" i="17" s="1"/>
  <c r="L305" i="17" s="1"/>
  <c r="L306" i="17" s="1"/>
  <c r="L307" i="17" s="1"/>
  <c r="L308" i="17" s="1"/>
  <c r="L309" i="17" s="1"/>
  <c r="L310" i="17" s="1"/>
  <c r="L311" i="17" s="1"/>
  <c r="L312" i="17" s="1"/>
  <c r="L313" i="17" s="1"/>
  <c r="L314" i="17" s="1"/>
  <c r="L315" i="17" s="1"/>
  <c r="L316" i="17" s="1"/>
  <c r="L317" i="17" s="1"/>
  <c r="L318" i="17" s="1"/>
  <c r="L319" i="17" s="1"/>
  <c r="L320" i="17" s="1"/>
  <c r="L321" i="17" s="1"/>
  <c r="L322" i="17" s="1"/>
  <c r="L323" i="17" s="1"/>
  <c r="L324" i="17" s="1"/>
  <c r="L325" i="17" s="1"/>
  <c r="L326" i="17" s="1"/>
  <c r="L327" i="17" s="1"/>
  <c r="L328" i="17" s="1"/>
  <c r="L329" i="17" s="1"/>
  <c r="L330" i="17" s="1"/>
  <c r="L331" i="17" s="1"/>
  <c r="L332" i="17" s="1"/>
  <c r="L333" i="17" s="1"/>
  <c r="L334" i="17" s="1"/>
  <c r="L335" i="17" s="1"/>
  <c r="L336" i="17" s="1"/>
  <c r="L337" i="17" s="1"/>
  <c r="L338" i="17" s="1"/>
  <c r="L339" i="17" s="1"/>
  <c r="L340" i="17" s="1"/>
  <c r="L341" i="17" s="1"/>
  <c r="L342" i="17" s="1"/>
  <c r="L343" i="17" s="1"/>
  <c r="L344" i="17" s="1"/>
  <c r="L345" i="17" s="1"/>
  <c r="L346" i="17" s="1"/>
  <c r="L347" i="17" s="1"/>
  <c r="L348" i="17" s="1"/>
  <c r="L349" i="17" s="1"/>
  <c r="L350" i="17" s="1"/>
  <c r="L351" i="17" s="1"/>
  <c r="L352" i="17" s="1"/>
  <c r="L353" i="17" s="1"/>
  <c r="L354" i="17" s="1"/>
  <c r="L355" i="17" s="1"/>
  <c r="L356" i="17" s="1"/>
  <c r="L357" i="17" s="1"/>
  <c r="L358" i="17" s="1"/>
  <c r="L359" i="17" s="1"/>
  <c r="L360" i="17" s="1"/>
  <c r="L361" i="17" s="1"/>
  <c r="L362" i="17" s="1"/>
  <c r="L363" i="17" s="1"/>
  <c r="L364" i="17" s="1"/>
  <c r="L365" i="17" s="1"/>
  <c r="L366" i="17" s="1"/>
  <c r="R43" i="4" s="1"/>
  <c r="T43" i="4" l="1"/>
  <c r="T44" i="4" s="1"/>
  <c r="Q44" i="4"/>
  <c r="S44" i="4"/>
  <c r="R4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nick.farmer</author>
  </authors>
  <commentList>
    <comment ref="A1" authorId="0" shapeId="0" xr:uid="{00000000-0006-0000-0700-000001000000}">
      <text>
        <r>
          <rPr>
            <b/>
            <sz val="10"/>
            <color indexed="81"/>
            <rFont val="Tahoma"/>
            <family val="2"/>
          </rPr>
          <t>nick.farmer:</t>
        </r>
        <r>
          <rPr>
            <sz val="10"/>
            <color indexed="81"/>
            <rFont val="Tahoma"/>
            <family val="2"/>
          </rPr>
          <t xml:space="preserve">
How did you do this for the parrotfish analysis?  Wasn't there a concern where you did the bag lmiit in numbers but then examined the percent reduction in lbs landed vs. # landed?</t>
        </r>
      </text>
    </comment>
  </commentList>
</comments>
</file>

<file path=xl/sharedStrings.xml><?xml version="1.0" encoding="utf-8"?>
<sst xmlns="http://schemas.openxmlformats.org/spreadsheetml/2006/main" count="901" uniqueCount="270">
  <si>
    <t>Jan</t>
  </si>
  <si>
    <t>Feb</t>
  </si>
  <si>
    <t>Mar</t>
  </si>
  <si>
    <t>Apr</t>
  </si>
  <si>
    <t>May</t>
  </si>
  <si>
    <t>Jun</t>
  </si>
  <si>
    <t>Jul</t>
  </si>
  <si>
    <t>Aug</t>
  </si>
  <si>
    <t>Sep</t>
  </si>
  <si>
    <t>Oct</t>
  </si>
  <si>
    <t>Nov</t>
  </si>
  <si>
    <t>Dec</t>
  </si>
  <si>
    <t>&lt;- max days to close</t>
  </si>
  <si>
    <t>Select number of days each month will be closed:</t>
  </si>
  <si>
    <t>&lt;- days closed</t>
  </si>
  <si>
    <t>Percent of month closed:</t>
  </si>
  <si>
    <t>&lt;- pct of month closed</t>
  </si>
  <si>
    <t>Column Labels</t>
  </si>
  <si>
    <t>Grand Total</t>
  </si>
  <si>
    <t>Row Labels</t>
  </si>
  <si>
    <t>HBS</t>
  </si>
  <si>
    <t>CHARTER BOAT</t>
  </si>
  <si>
    <t>PRIVATE/RENTAL BOAT</t>
  </si>
  <si>
    <t>CHARTER</t>
  </si>
  <si>
    <t>PRIVATE</t>
  </si>
  <si>
    <t>Sum of LBS HARVEST (A+B1)</t>
  </si>
  <si>
    <t>(blank)</t>
  </si>
  <si>
    <t>DATASET</t>
  </si>
  <si>
    <t>MRFSS CHARTER</t>
  </si>
  <si>
    <t>MRFSS PRIVATE</t>
  </si>
  <si>
    <t>TPWD CHARTER</t>
  </si>
  <si>
    <t>TPWD PRIVATE</t>
  </si>
  <si>
    <t>SEASONAL CLOSURE: NUMBER OF DAYS CLOSED</t>
  </si>
  <si>
    <t>ROW</t>
  </si>
  <si>
    <t>CLOSED</t>
  </si>
  <si>
    <t>TOTAL</t>
  </si>
  <si>
    <t>%</t>
  </si>
  <si>
    <t>DISCARDS (LBS)</t>
  </si>
  <si>
    <t>LANDINGS (LBS)</t>
  </si>
  <si>
    <t>DD (LBS)</t>
  </si>
  <si>
    <t>RELEASE MORTALITY RATE</t>
  </si>
  <si>
    <t>Projected Recreational Landings:</t>
  </si>
  <si>
    <t>Total Projected Recreational Landings:</t>
  </si>
  <si>
    <t>Sum of DISCARDS (B2)</t>
  </si>
  <si>
    <t>MODE</t>
  </si>
  <si>
    <t>FORK LENGTH</t>
  </si>
  <si>
    <t>Recreational ACL:</t>
  </si>
  <si>
    <t>LANDINGS</t>
  </si>
  <si>
    <t>%CLOSED</t>
  </si>
  <si>
    <t>HB</t>
  </si>
  <si>
    <t>SIZE LIMIT</t>
  </si>
  <si>
    <t>Alt. 1</t>
  </si>
  <si>
    <t>Alt. 2</t>
  </si>
  <si>
    <t>Alt. 3</t>
  </si>
  <si>
    <t>Month</t>
  </si>
  <si>
    <t>BAG LIMIT</t>
  </si>
  <si>
    <t>PROJECTION RESULTS:</t>
  </si>
  <si>
    <t>MODEL INPUTS:</t>
  </si>
  <si>
    <t>MRFSS_B2</t>
  </si>
  <si>
    <t>year</t>
  </si>
  <si>
    <t>MRFSS_b2_wave1-5</t>
  </si>
  <si>
    <t>ALTERNATIVE</t>
  </si>
  <si>
    <t>ABC</t>
  </si>
  <si>
    <t>ACL (commercial)</t>
  </si>
  <si>
    <t>ACL (recreational)</t>
  </si>
  <si>
    <t>ACT (commercial)</t>
  </si>
  <si>
    <t>ACT (recreational)</t>
  </si>
  <si>
    <t>SMOOTHED WAVES 1-2</t>
  </si>
  <si>
    <t>2009-2010</t>
  </si>
  <si>
    <t>FL PSTRAT REGION (FIXED IN NON-FL)</t>
  </si>
  <si>
    <t>Gulf with Keys Removed (MRFSS Data Only)</t>
  </si>
  <si>
    <t>*Landings for all three (headboat, MRFSS, and TPWD)</t>
  </si>
  <si>
    <t>Total</t>
  </si>
  <si>
    <t>Bag Limit</t>
  </si>
  <si>
    <t>All Months</t>
  </si>
  <si>
    <t>TOTAL (#s)</t>
  </si>
  <si>
    <t>all months</t>
  </si>
  <si>
    <t>charter</t>
  </si>
  <si>
    <t>Private</t>
  </si>
  <si>
    <t>Charter</t>
  </si>
  <si>
    <t>Headboat bag limit results (2009-2011)</t>
  </si>
  <si>
    <t>Private: TPWD + MRFSS (2009-2011)</t>
  </si>
  <si>
    <t>Charter: TPWD + MRFSS (2009-2011)</t>
  </si>
  <si>
    <t>*Percent reduction by numbers of fish (since it is a bag limit)</t>
  </si>
  <si>
    <t>undersize</t>
  </si>
  <si>
    <t>undersized</t>
  </si>
  <si>
    <t>2009-2011</t>
  </si>
  <si>
    <t>#</t>
  </si>
  <si>
    <t>Charter sector</t>
  </si>
  <si>
    <t>PRIVATE (POUNDS; 2009-2011 MRFSS, 2009-2010 TPWD)</t>
  </si>
  <si>
    <t xml:space="preserve">why is the vlookup stated twice?  </t>
  </si>
  <si>
    <t>No action</t>
  </si>
  <si>
    <t>close fishery</t>
  </si>
  <si>
    <t>ACT set using Amendment 30A buffers</t>
  </si>
  <si>
    <t>ACT set using Council's ACL/ACT control rule</t>
  </si>
  <si>
    <t>Use Amendment 30A to determine the sector allocation and buffers between the ACLs and ACTs.</t>
  </si>
  <si>
    <t xml:space="preserve">ACL based on sector separation from Amendement 30A applied to SSC approved ABC </t>
  </si>
  <si>
    <t>ACT based on Amendment 30A buffers</t>
  </si>
  <si>
    <t>ACT based Council's ACL/ACT control rule</t>
  </si>
  <si>
    <t>Projected ACL Overage:</t>
  </si>
  <si>
    <t>Annual  Catch Limit</t>
  </si>
  <si>
    <t>Nick's 2013 Projections All modes</t>
  </si>
  <si>
    <t>Nick 2013 proj  HEADBOAT</t>
  </si>
  <si>
    <t>Nick 2013 proj  CHARTER</t>
  </si>
  <si>
    <t>Nick 2013 proj  PRIVATE</t>
  </si>
  <si>
    <t>Total Landings</t>
  </si>
  <si>
    <t>Nick 2012 proj  HEADBOAT</t>
  </si>
  <si>
    <t>Nick 2012 proj  CHARTER</t>
  </si>
  <si>
    <t>Nick 2012 proj  PRIVATE</t>
  </si>
  <si>
    <t>2012 projections</t>
  </si>
  <si>
    <t>Nick 2012 proj MRFSS private</t>
  </si>
  <si>
    <t>Nick 2012 proj MRFSS charter</t>
  </si>
  <si>
    <t>Nick 2012 proj TPWD charter</t>
  </si>
  <si>
    <t>Nick 2012 proj TPWD private</t>
  </si>
  <si>
    <t>*HBS comes from different pdf (GT_VectorProjections_NandLBS…)</t>
  </si>
  <si>
    <t xml:space="preserve">2011 Landings </t>
  </si>
  <si>
    <t>*from ACLspec_rec81_11_19Feb12</t>
  </si>
  <si>
    <t>2011 headboat</t>
  </si>
  <si>
    <t>MRFSS Charter</t>
  </si>
  <si>
    <t>MRFSS Private</t>
  </si>
  <si>
    <t>TPWD Private</t>
  </si>
  <si>
    <t>TPWD charter</t>
  </si>
  <si>
    <t>2011  HEADBOAT Landings</t>
  </si>
  <si>
    <t>2011 CHARTER Landings</t>
  </si>
  <si>
    <t>2011 PRIVATE Landings</t>
  </si>
  <si>
    <t>2013 By sector</t>
  </si>
  <si>
    <t>2012 By sector</t>
  </si>
  <si>
    <t>2011 By sector</t>
  </si>
  <si>
    <t>Nick's 2012 Projections All modes</t>
  </si>
  <si>
    <t>2011 landings, all modes</t>
  </si>
  <si>
    <t>2011 Landings</t>
  </si>
  <si>
    <t>2012 Projection</t>
  </si>
  <si>
    <t>2013 Projection</t>
  </si>
  <si>
    <t>Pounds ww</t>
  </si>
  <si>
    <t>% difference</t>
  </si>
  <si>
    <t xml:space="preserve"> -</t>
  </si>
  <si>
    <t>CUMULATIVE PROJECTED LANDINGS:</t>
  </si>
  <si>
    <t>Numbers</t>
  </si>
  <si>
    <r>
      <t>ACL %Overage</t>
    </r>
    <r>
      <rPr>
        <b/>
        <sz val="14"/>
        <color theme="0"/>
        <rFont val="Calibri"/>
        <family val="2"/>
        <scheme val="minor"/>
      </rPr>
      <t>/Underage:</t>
    </r>
  </si>
  <si>
    <t xml:space="preserve">Month </t>
  </si>
  <si>
    <t>Landings</t>
  </si>
  <si>
    <t>ACT (alt 1)</t>
  </si>
  <si>
    <t>N Obs</t>
  </si>
  <si>
    <t>Headboat</t>
  </si>
  <si>
    <t>Winter (Jan-Mar)</t>
  </si>
  <si>
    <t>April</t>
  </si>
  <si>
    <t>June</t>
  </si>
  <si>
    <t>July</t>
  </si>
  <si>
    <t>Winter (Oct-Dec)</t>
  </si>
  <si>
    <t>CHARTER (POUNDS; 2009-2011 MRFSS, 2009-2011 TPWD)</t>
  </si>
  <si>
    <t>QUOTA CLOSURE PROJECTIONS</t>
  </si>
  <si>
    <t>Projected Closure Date:</t>
  </si>
  <si>
    <t>Days in Season:</t>
  </si>
  <si>
    <t>DATE</t>
  </si>
  <si>
    <t>MONTH</t>
  </si>
  <si>
    <t>OPEN</t>
  </si>
  <si>
    <t>DAILY CATCH RATE</t>
  </si>
  <si>
    <t>Projected</t>
  </si>
  <si>
    <t>DAYS CLOSED</t>
  </si>
  <si>
    <t>DAYS</t>
  </si>
  <si>
    <t>LANDED/DAY</t>
  </si>
  <si>
    <t>Alt 1 ACL</t>
  </si>
  <si>
    <t>Alt 4 ACT</t>
  </si>
  <si>
    <t>Alt 1 ACL Exceed</t>
  </si>
  <si>
    <t>Alt 4 ACT exceed</t>
  </si>
  <si>
    <t>`</t>
  </si>
  <si>
    <t>Fall (Oct-Dec)</t>
  </si>
  <si>
    <t>4*</t>
  </si>
  <si>
    <t>*APRIL POOLED WITH MAR/MAY</t>
  </si>
  <si>
    <t>jan</t>
  </si>
  <si>
    <t>feb</t>
  </si>
  <si>
    <t>mar</t>
  </si>
  <si>
    <t>apr</t>
  </si>
  <si>
    <t>may</t>
  </si>
  <si>
    <t>jun</t>
  </si>
  <si>
    <t>jul</t>
  </si>
  <si>
    <t>aug</t>
  </si>
  <si>
    <t>sep</t>
  </si>
  <si>
    <t>oct</t>
  </si>
  <si>
    <t>nov</t>
  </si>
  <si>
    <t>dec</t>
  </si>
  <si>
    <t>April*</t>
  </si>
  <si>
    <t>*april pooled due to sample size issues</t>
  </si>
  <si>
    <t>Winter (Sept - Dec)</t>
  </si>
  <si>
    <t>Included Sept in Winter Pool due to sample size issues</t>
  </si>
  <si>
    <t>Number</t>
  </si>
  <si>
    <t>Percent</t>
  </si>
  <si>
    <t>Preliminary 2012 landings, all modes</t>
  </si>
  <si>
    <t>SUB_REG</t>
  </si>
  <si>
    <t>new_com</t>
  </si>
  <si>
    <t>gray triggerfish</t>
  </si>
  <si>
    <t>YEAR</t>
  </si>
  <si>
    <t>Sum of lbsest_SECwwt</t>
  </si>
  <si>
    <t>Column Labels: Wave</t>
  </si>
  <si>
    <t>Days</t>
  </si>
  <si>
    <t>***Only MRFSS landings</t>
  </si>
  <si>
    <t>2009 landings, all modes</t>
  </si>
  <si>
    <t>2010 landings, all modes</t>
  </si>
  <si>
    <t>BAG LIMITS</t>
  </si>
  <si>
    <t>VESSEL LIMIT</t>
  </si>
  <si>
    <t>2 Fish [Status Quo]</t>
  </si>
  <si>
    <t>1 Fish</t>
  </si>
  <si>
    <t xml:space="preserve">3 Fish   </t>
  </si>
  <si>
    <t xml:space="preserve">2 Fish   </t>
  </si>
  <si>
    <t xml:space="preserve">4 Fish   </t>
  </si>
  <si>
    <t xml:space="preserve">5 Fish   </t>
  </si>
  <si>
    <t xml:space="preserve">6 Fish   </t>
  </si>
  <si>
    <t xml:space="preserve">7 Fish   </t>
  </si>
  <si>
    <t xml:space="preserve">8 Fish   </t>
  </si>
  <si>
    <t>by month</t>
  </si>
  <si>
    <t>Ave. 2017-2019</t>
  </si>
  <si>
    <t>Ave. 2015-2019</t>
  </si>
  <si>
    <t>Maximum</t>
  </si>
  <si>
    <t>Current recreational bag limit is 2 fish per person</t>
  </si>
  <si>
    <t>Max Ave. 2015-2019</t>
  </si>
  <si>
    <t>Preferred Alt. 4</t>
  </si>
  <si>
    <t>Alt 2 ACL</t>
  </si>
  <si>
    <t>Alt 3 ACL</t>
  </si>
  <si>
    <t>Preferred Alt 4 ACL</t>
  </si>
  <si>
    <t>All Modes</t>
  </si>
  <si>
    <t>There is no vessel limit on Atlantic wahoo at this time</t>
  </si>
  <si>
    <t>Alt 4 ACL</t>
  </si>
  <si>
    <t>Alt 2 ACL Exceed</t>
  </si>
  <si>
    <t>Alt 3 ACL Exceed</t>
  </si>
  <si>
    <t>Alt 4 ACL exceed</t>
  </si>
  <si>
    <t>Action 12 Alternatives</t>
  </si>
  <si>
    <t>Limit</t>
  </si>
  <si>
    <t>MRIP</t>
  </si>
  <si>
    <t>Wahoo per Person</t>
  </si>
  <si>
    <t>Alternative 1</t>
  </si>
  <si>
    <t>2 Wahoo per Person</t>
  </si>
  <si>
    <t>Alternative 2</t>
  </si>
  <si>
    <t>1 Wahoo per Person</t>
  </si>
  <si>
    <t>Wahoo per Vessel</t>
  </si>
  <si>
    <t>Alternative 3 Sub-alternative 3a</t>
  </si>
  <si>
    <t>2 Wahoo per Vessel</t>
  </si>
  <si>
    <t>Alternative 3 Sub-alternative 3b</t>
  </si>
  <si>
    <t>3 Wahoo per Vessel</t>
  </si>
  <si>
    <t>Alternative 3 Sub-alternative 3c</t>
  </si>
  <si>
    <t>4 Wahoo per Vessel</t>
  </si>
  <si>
    <t>Alternative 3 Sub-alternative 3d</t>
  </si>
  <si>
    <t>5 Wahoo per Vessel</t>
  </si>
  <si>
    <t>Alternative 3 Sub-alternative 3e</t>
  </si>
  <si>
    <t>6 Wahoo per Vessel</t>
  </si>
  <si>
    <t>Alternative 3 Sub-alternative 3f</t>
  </si>
  <si>
    <t>7 Wahoo per Vessel</t>
  </si>
  <si>
    <t>Alternative 3 Sub-alternative 3g</t>
  </si>
  <si>
    <t>8 Wahoo per Vessel</t>
  </si>
  <si>
    <t>NEW_COM</t>
  </si>
  <si>
    <t>DS</t>
  </si>
  <si>
    <t>Sum</t>
  </si>
  <si>
    <t>wahoo</t>
  </si>
  <si>
    <t>SRHS</t>
  </si>
  <si>
    <t>All modes Vessel limit</t>
  </si>
  <si>
    <t>No Vessel Limit (Status Quo)</t>
  </si>
  <si>
    <r>
      <rPr>
        <b/>
        <sz val="14"/>
        <color rgb="FFFFFF00"/>
        <rFont val="Calibri"/>
        <family val="2"/>
        <scheme val="minor"/>
      </rPr>
      <t>2.</t>
    </r>
    <r>
      <rPr>
        <b/>
        <sz val="14"/>
        <color theme="0"/>
        <rFont val="Calibri"/>
        <family val="2"/>
        <scheme val="minor"/>
      </rPr>
      <t xml:space="preserve"> Select seasonal closure:</t>
    </r>
  </si>
  <si>
    <r>
      <rPr>
        <b/>
        <sz val="14"/>
        <color rgb="FFFFFF00"/>
        <rFont val="Calibri"/>
        <family val="2"/>
        <scheme val="minor"/>
      </rPr>
      <t xml:space="preserve">3. </t>
    </r>
    <r>
      <rPr>
        <b/>
        <sz val="14"/>
        <color theme="0"/>
        <rFont val="Calibri"/>
        <family val="2"/>
        <scheme val="minor"/>
      </rPr>
      <t>Bag Limit:</t>
    </r>
  </si>
  <si>
    <r>
      <rPr>
        <b/>
        <sz val="14"/>
        <color rgb="FFFFFF00"/>
        <rFont val="Calibri"/>
        <family val="2"/>
        <scheme val="minor"/>
      </rPr>
      <t xml:space="preserve">4. </t>
    </r>
    <r>
      <rPr>
        <b/>
        <sz val="14"/>
        <color theme="0"/>
        <rFont val="Calibri"/>
        <family val="2"/>
        <scheme val="minor"/>
      </rPr>
      <t>Vessel Limit:</t>
    </r>
  </si>
  <si>
    <t>LANDING OPTIONS</t>
  </si>
  <si>
    <t>Average 2015-2019 Landings</t>
  </si>
  <si>
    <t>Maximum Annual Landings from 2015-2019</t>
  </si>
  <si>
    <t>Max landings</t>
  </si>
  <si>
    <t>Average 2015-2016</t>
  </si>
  <si>
    <r>
      <rPr>
        <i/>
        <sz val="12"/>
        <color theme="0"/>
        <rFont val="Calibri"/>
        <family val="2"/>
        <scheme val="minor"/>
      </rPr>
      <t xml:space="preserve">Note: </t>
    </r>
    <r>
      <rPr>
        <sz val="12"/>
        <color theme="0"/>
        <rFont val="Calibri"/>
        <family val="2"/>
        <scheme val="minor"/>
      </rPr>
      <t>This model is intended to estimate needed reductions in harvest for the future fishing years. This model does not account for effort shifting that may take place during a seasonal closure, nor does it consider any changes in the average size of wahoo.  As such, management reductions presented in these tables may overestimate or underestimate future reductions in harvest.</t>
    </r>
  </si>
  <si>
    <t>This Decision Tool was created for Amendment 10 to the Fishery Management Plan for the Dolphin Wahoo Fishery of the Atlantic (Amendment 10) to analyze closed seasons, bag limit, and vessel limit analyses for Atlantic wahoo.  The tool incorporates 2015 to 2019 data to compute percent reductions from selected management actions.</t>
  </si>
  <si>
    <t>ATLANTIC WAHOO RECREATIONAL DECISION TOOL</t>
  </si>
  <si>
    <r>
      <t xml:space="preserve">1. </t>
    </r>
    <r>
      <rPr>
        <b/>
        <sz val="14"/>
        <color theme="0"/>
        <rFont val="Calibri"/>
        <family val="2"/>
        <scheme val="minor"/>
      </rPr>
      <t>Recreational Landings Options</t>
    </r>
  </si>
  <si>
    <t xml:space="preserve">Action 12 of Amendment 10: </t>
  </si>
  <si>
    <t>Action 4 of Amendment 10:</t>
  </si>
  <si>
    <t>Atl 1 ACL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</si>
</sst>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00"/>
    <numFmt numFmtId="166" formatCode="0.0"/>
    <numFmt numFmtId="167" formatCode="m/d;@"/>
    <numFmt numFmtId="168" formatCode="m/d/yy;@"/>
    <numFmt numFmtId="169" formatCode="#,##0.0"/>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4"/>
      <color theme="0"/>
      <name val="Calibri"/>
      <family val="2"/>
      <scheme val="minor"/>
    </font>
    <font>
      <b/>
      <sz val="10"/>
      <color indexed="9"/>
      <name val="Arial"/>
      <family val="2"/>
    </font>
    <font>
      <sz val="14"/>
      <name val="Calibri"/>
      <family val="2"/>
      <scheme val="minor"/>
    </font>
    <font>
      <sz val="14"/>
      <color rgb="FFFFFFFF"/>
      <name val="Calibri"/>
      <family val="2"/>
      <scheme val="minor"/>
    </font>
    <font>
      <sz val="14"/>
      <color rgb="FFFF0000"/>
      <name val="Calibri"/>
      <family val="2"/>
      <scheme val="minor"/>
    </font>
    <font>
      <b/>
      <sz val="14"/>
      <color theme="0"/>
      <name val="Calibri"/>
      <family val="2"/>
      <scheme val="minor"/>
    </font>
    <font>
      <b/>
      <sz val="14"/>
      <color theme="1"/>
      <name val="Calibri"/>
      <family val="2"/>
      <scheme val="minor"/>
    </font>
    <font>
      <sz val="14"/>
      <color rgb="FF66FFFF"/>
      <name val="Calibri"/>
      <family val="2"/>
      <scheme val="minor"/>
    </font>
    <font>
      <sz val="14"/>
      <color rgb="FF003366"/>
      <name val="Calibri"/>
      <family val="2"/>
      <scheme val="minor"/>
    </font>
    <font>
      <sz val="11"/>
      <color rgb="FF66FFFF"/>
      <name val="Calibri"/>
      <family val="2"/>
      <scheme val="minor"/>
    </font>
    <font>
      <b/>
      <sz val="14"/>
      <name val="Calibri"/>
      <family val="2"/>
      <scheme val="minor"/>
    </font>
    <font>
      <i/>
      <sz val="11"/>
      <color theme="1"/>
      <name val="Calibri"/>
      <family val="2"/>
      <scheme val="minor"/>
    </font>
    <font>
      <sz val="10"/>
      <color theme="1"/>
      <name val="Calibri"/>
      <family val="2"/>
      <scheme val="minor"/>
    </font>
    <font>
      <b/>
      <u/>
      <sz val="11"/>
      <color theme="1"/>
      <name val="Calibri"/>
      <family val="2"/>
      <scheme val="minor"/>
    </font>
    <font>
      <b/>
      <sz val="14"/>
      <color rgb="FFFFC000"/>
      <name val="Calibri"/>
      <family val="2"/>
      <scheme val="minor"/>
    </font>
    <font>
      <b/>
      <sz val="14"/>
      <color rgb="FFFFFF00"/>
      <name val="Calibri"/>
      <family val="2"/>
      <scheme val="minor"/>
    </font>
    <font>
      <b/>
      <sz val="14"/>
      <color rgb="FFFF0000"/>
      <name val="Calibri"/>
      <family val="2"/>
      <scheme val="minor"/>
    </font>
    <font>
      <b/>
      <sz val="14"/>
      <color rgb="FF003366"/>
      <name val="Calibri"/>
      <family val="2"/>
      <scheme val="minor"/>
    </font>
    <font>
      <b/>
      <sz val="14"/>
      <color rgb="FF002060"/>
      <name val="Calibri"/>
      <family val="2"/>
      <scheme val="minor"/>
    </font>
    <font>
      <b/>
      <i/>
      <sz val="11"/>
      <color rgb="FFFFFF00"/>
      <name val="Calibri"/>
      <family val="2"/>
      <scheme val="minor"/>
    </font>
    <font>
      <b/>
      <sz val="12"/>
      <color theme="1"/>
      <name val="Calibri"/>
      <family val="2"/>
      <scheme val="minor"/>
    </font>
    <font>
      <i/>
      <sz val="8"/>
      <color theme="1"/>
      <name val="Calibri"/>
      <family val="2"/>
      <scheme val="minor"/>
    </font>
    <font>
      <i/>
      <sz val="10"/>
      <color theme="1"/>
      <name val="Calibri"/>
      <family val="2"/>
      <scheme val="minor"/>
    </font>
    <font>
      <sz val="11"/>
      <color theme="7" tint="-0.249977111117893"/>
      <name val="Calibri"/>
      <family val="2"/>
      <scheme val="minor"/>
    </font>
    <font>
      <sz val="12"/>
      <color theme="1"/>
      <name val="Calibri"/>
      <family val="2"/>
      <scheme val="minor"/>
    </font>
    <font>
      <sz val="10"/>
      <color indexed="81"/>
      <name val="Tahoma"/>
      <family val="2"/>
    </font>
    <font>
      <b/>
      <sz val="10"/>
      <color indexed="81"/>
      <name val="Tahoma"/>
      <family val="2"/>
    </font>
    <font>
      <sz val="12"/>
      <color theme="1"/>
      <name val="Times New Roman"/>
      <family val="1"/>
    </font>
    <font>
      <sz val="14"/>
      <color theme="1"/>
      <name val="Calibri"/>
      <family val="2"/>
      <scheme val="minor"/>
    </font>
    <font>
      <b/>
      <sz val="16"/>
      <color theme="0"/>
      <name val="Calibri"/>
      <family val="2"/>
      <scheme val="minor"/>
    </font>
    <font>
      <sz val="11"/>
      <color rgb="FF9C0006"/>
      <name val="Calibri"/>
      <family val="2"/>
      <scheme val="minor"/>
    </font>
    <font>
      <sz val="12"/>
      <color theme="0"/>
      <name val="Calibri"/>
      <family val="2"/>
      <scheme val="minor"/>
    </font>
    <font>
      <i/>
      <sz val="12"/>
      <color theme="0"/>
      <name val="Calibri"/>
      <family val="2"/>
      <scheme val="minor"/>
    </font>
    <font>
      <sz val="11"/>
      <name val="Calibri"/>
      <family val="2"/>
      <scheme val="minor"/>
    </font>
    <font>
      <b/>
      <u/>
      <sz val="14"/>
      <color rgb="FFFFFF00"/>
      <name val="Calibri"/>
      <family val="2"/>
      <scheme val="minor"/>
    </font>
    <font>
      <b/>
      <u/>
      <sz val="14"/>
      <color theme="0"/>
      <name val="Calibri"/>
      <family val="2"/>
      <scheme val="minor"/>
    </font>
    <font>
      <b/>
      <sz val="11"/>
      <color theme="5"/>
      <name val="Calibri"/>
      <family val="2"/>
      <scheme val="minor"/>
    </font>
    <font>
      <b/>
      <sz val="12"/>
      <color theme="1"/>
      <name val="Times New Roman"/>
      <family val="1"/>
    </font>
    <font>
      <b/>
      <sz val="20"/>
      <name val="Calibri"/>
      <family val="2"/>
      <scheme val="minor"/>
    </font>
    <font>
      <b/>
      <i/>
      <sz val="14"/>
      <color theme="0"/>
      <name val="Calibri"/>
      <family val="2"/>
      <scheme val="minor"/>
    </font>
  </fonts>
  <fills count="2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249977111117893"/>
        <bgColor indexed="64"/>
      </patternFill>
    </fill>
    <fill>
      <patternFill patternType="solid">
        <fgColor rgb="FFFFFF00"/>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3366"/>
        <bgColor indexed="64"/>
      </patternFill>
    </fill>
    <fill>
      <patternFill patternType="solid">
        <fgColor theme="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3" tint="0.39994506668294322"/>
        <bgColor indexed="64"/>
      </patternFill>
    </fill>
    <fill>
      <patternFill patternType="solid">
        <fgColor theme="8"/>
        <bgColor indexed="64"/>
      </patternFill>
    </fill>
    <fill>
      <patternFill patternType="solid">
        <fgColor rgb="FFFFC7CE"/>
      </patternFill>
    </fill>
    <fill>
      <patternFill patternType="solid">
        <fgColor theme="6"/>
        <bgColor indexed="64"/>
      </patternFill>
    </fill>
  </fills>
  <borders count="9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auto="1"/>
      </left>
      <right style="thick">
        <color auto="1"/>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n">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ck">
        <color auto="1"/>
      </right>
      <top style="thin">
        <color auto="1"/>
      </top>
      <bottom style="medium">
        <color indexed="64"/>
      </bottom>
      <diagonal/>
    </border>
    <border>
      <left style="thick">
        <color auto="1"/>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theme="0"/>
      </top>
      <bottom style="medium">
        <color theme="0"/>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style="thick">
        <color theme="1"/>
      </left>
      <right/>
      <top style="medium">
        <color theme="0"/>
      </top>
      <bottom style="medium">
        <color theme="0"/>
      </bottom>
      <diagonal/>
    </border>
    <border>
      <left/>
      <right style="thick">
        <color theme="1"/>
      </right>
      <top style="medium">
        <color theme="0"/>
      </top>
      <bottom style="medium">
        <color theme="0"/>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medium">
        <color indexed="64"/>
      </left>
      <right style="medium">
        <color indexed="64"/>
      </right>
      <top style="thin">
        <color auto="1"/>
      </top>
      <bottom style="thin">
        <color auto="1"/>
      </bottom>
      <diagonal/>
    </border>
    <border>
      <left/>
      <right style="thin">
        <color auto="1"/>
      </right>
      <top style="thick">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ck">
        <color auto="1"/>
      </right>
      <top style="medium">
        <color indexed="64"/>
      </top>
      <bottom style="thin">
        <color auto="1"/>
      </bottom>
      <diagonal/>
    </border>
    <border>
      <left style="medium">
        <color indexed="64"/>
      </left>
      <right style="thick">
        <color auto="1"/>
      </right>
      <top style="thin">
        <color indexed="64"/>
      </top>
      <bottom style="thin">
        <color auto="1"/>
      </bottom>
      <diagonal/>
    </border>
    <border>
      <left/>
      <right style="medium">
        <color indexed="64"/>
      </right>
      <top style="medium">
        <color indexed="64"/>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indexed="64"/>
      </left>
      <right/>
      <top/>
      <bottom/>
      <diagonal/>
    </border>
    <border>
      <left/>
      <right style="thick">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theme="1"/>
      </left>
      <right/>
      <top style="thick">
        <color theme="0"/>
      </top>
      <bottom style="thick">
        <color theme="0"/>
      </bottom>
      <diagonal/>
    </border>
    <border>
      <left/>
      <right/>
      <top style="thick">
        <color theme="0"/>
      </top>
      <bottom style="thick">
        <color theme="0"/>
      </bottom>
      <diagonal/>
    </border>
    <border>
      <left/>
      <right style="thick">
        <color theme="1"/>
      </right>
      <top style="thick">
        <color theme="0"/>
      </top>
      <bottom style="thick">
        <color theme="0"/>
      </bottom>
      <diagonal/>
    </border>
    <border>
      <left/>
      <right/>
      <top/>
      <bottom style="medium">
        <color theme="0"/>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34" fillId="26" borderId="0" applyNumberFormat="0" applyBorder="0" applyAlignment="0" applyProtection="0"/>
  </cellStyleXfs>
  <cellXfs count="400">
    <xf numFmtId="0" fontId="0" fillId="0" borderId="0" xfId="0"/>
    <xf numFmtId="0" fontId="4" fillId="2" borderId="0" xfId="0" applyFont="1" applyFill="1" applyProtection="1">
      <protection hidden="1"/>
    </xf>
    <xf numFmtId="0" fontId="5" fillId="2" borderId="0" xfId="0" applyFont="1" applyFill="1" applyAlignment="1" applyProtection="1">
      <alignment horizontal="center"/>
      <protection hidden="1"/>
    </xf>
    <xf numFmtId="0" fontId="6" fillId="2" borderId="0" xfId="0" applyFont="1" applyFill="1" applyProtection="1">
      <protection hidden="1"/>
    </xf>
    <xf numFmtId="0" fontId="7" fillId="3" borderId="0" xfId="0" applyFont="1" applyFill="1" applyProtection="1">
      <protection hidden="1"/>
    </xf>
    <xf numFmtId="0" fontId="8" fillId="2" borderId="0" xfId="0" applyFont="1" applyFill="1" applyProtection="1">
      <protection hidden="1"/>
    </xf>
    <xf numFmtId="0" fontId="4" fillId="4" borderId="0" xfId="0" applyFont="1" applyFill="1" applyBorder="1" applyProtection="1">
      <protection hidden="1"/>
    </xf>
    <xf numFmtId="0" fontId="10" fillId="5" borderId="6" xfId="0" applyFont="1" applyFill="1" applyBorder="1" applyAlignment="1" applyProtection="1">
      <alignment horizontal="center"/>
      <protection locked="0"/>
    </xf>
    <xf numFmtId="0" fontId="10" fillId="5" borderId="6" xfId="0" applyFont="1" applyFill="1" applyBorder="1" applyAlignment="1" applyProtection="1">
      <alignment horizontal="center"/>
    </xf>
    <xf numFmtId="0" fontId="11" fillId="4" borderId="0" xfId="0" applyFont="1" applyFill="1" applyBorder="1" applyProtection="1">
      <protection hidden="1"/>
    </xf>
    <xf numFmtId="0" fontId="12" fillId="4" borderId="0" xfId="0" applyFont="1" applyFill="1" applyBorder="1" applyProtection="1">
      <protection hidden="1"/>
    </xf>
    <xf numFmtId="0" fontId="6" fillId="4" borderId="0" xfId="0" applyFont="1" applyFill="1" applyBorder="1" applyProtection="1">
      <protection hidden="1"/>
    </xf>
    <xf numFmtId="0" fontId="13" fillId="4" borderId="0" xfId="0" applyFont="1" applyFill="1" applyBorder="1" applyProtection="1">
      <protection hidden="1"/>
    </xf>
    <xf numFmtId="0" fontId="13" fillId="4" borderId="0" xfId="0" applyFont="1" applyFill="1" applyBorder="1" applyAlignment="1" applyProtection="1">
      <alignment horizontal="right"/>
      <protection hidden="1"/>
    </xf>
    <xf numFmtId="0" fontId="9" fillId="4" borderId="6" xfId="0" applyFont="1" applyFill="1" applyBorder="1" applyAlignment="1" applyProtection="1">
      <alignment horizontal="center"/>
      <protection hidden="1"/>
    </xf>
    <xf numFmtId="0" fontId="11" fillId="2" borderId="0" xfId="0" applyFont="1" applyFill="1" applyProtection="1">
      <protection hidden="1"/>
    </xf>
    <xf numFmtId="0" fontId="4" fillId="6" borderId="0" xfId="0" applyFont="1" applyFill="1" applyBorder="1" applyProtection="1">
      <protection hidden="1"/>
    </xf>
    <xf numFmtId="3" fontId="0" fillId="0" borderId="0" xfId="0" applyNumberFormat="1"/>
    <xf numFmtId="0" fontId="3" fillId="0" borderId="0" xfId="0" applyFont="1"/>
    <xf numFmtId="9" fontId="0" fillId="0" borderId="0" xfId="1" applyFont="1"/>
    <xf numFmtId="9" fontId="0" fillId="0" borderId="0" xfId="0" applyNumberFormat="1"/>
    <xf numFmtId="0" fontId="0" fillId="0" borderId="10" xfId="0" applyBorder="1"/>
    <xf numFmtId="0" fontId="0" fillId="0" borderId="15" xfId="0" applyBorder="1"/>
    <xf numFmtId="0" fontId="0" fillId="0" borderId="16" xfId="0" applyBorder="1"/>
    <xf numFmtId="0" fontId="0" fillId="7" borderId="18" xfId="0" applyFill="1" applyBorder="1"/>
    <xf numFmtId="0" fontId="0" fillId="9" borderId="18" xfId="0" applyFill="1" applyBorder="1"/>
    <xf numFmtId="0" fontId="0" fillId="8" borderId="18" xfId="0" applyFill="1" applyBorder="1"/>
    <xf numFmtId="0" fontId="0" fillId="8" borderId="19" xfId="0" applyFill="1" applyBorder="1"/>
    <xf numFmtId="0" fontId="0" fillId="8" borderId="15" xfId="0" applyFill="1" applyBorder="1"/>
    <xf numFmtId="3" fontId="0" fillId="9" borderId="10" xfId="0" applyNumberFormat="1" applyFill="1" applyBorder="1" applyAlignment="1">
      <alignment horizontal="center"/>
    </xf>
    <xf numFmtId="3" fontId="0" fillId="9" borderId="11" xfId="0" applyNumberFormat="1" applyFill="1" applyBorder="1" applyAlignment="1">
      <alignment horizontal="center"/>
    </xf>
    <xf numFmtId="3" fontId="0" fillId="7" borderId="10" xfId="0" applyNumberFormat="1" applyFill="1" applyBorder="1" applyAlignment="1">
      <alignment horizontal="center"/>
    </xf>
    <xf numFmtId="3" fontId="0" fillId="7" borderId="11" xfId="0" applyNumberFormat="1" applyFill="1" applyBorder="1" applyAlignment="1">
      <alignment horizontal="center"/>
    </xf>
    <xf numFmtId="3" fontId="0" fillId="8" borderId="10" xfId="0" applyNumberFormat="1" applyFill="1" applyBorder="1" applyAlignment="1">
      <alignment horizontal="center"/>
    </xf>
    <xf numFmtId="3" fontId="0" fillId="8" borderId="11" xfId="0" applyNumberFormat="1" applyFill="1" applyBorder="1" applyAlignment="1">
      <alignment horizontal="center"/>
    </xf>
    <xf numFmtId="3" fontId="0" fillId="8" borderId="15" xfId="0" applyNumberFormat="1" applyFill="1" applyBorder="1" applyAlignment="1">
      <alignment horizontal="center"/>
    </xf>
    <xf numFmtId="3" fontId="0" fillId="8" borderId="16" xfId="0" applyNumberFormat="1" applyFill="1" applyBorder="1" applyAlignment="1">
      <alignment horizontal="center"/>
    </xf>
    <xf numFmtId="3" fontId="0" fillId="12" borderId="11" xfId="0" applyNumberFormat="1" applyFill="1" applyBorder="1" applyAlignment="1">
      <alignment horizontal="center"/>
    </xf>
    <xf numFmtId="3" fontId="0" fillId="13" borderId="11" xfId="0" applyNumberFormat="1" applyFill="1" applyBorder="1" applyAlignment="1">
      <alignment horizontal="center"/>
    </xf>
    <xf numFmtId="3" fontId="0" fillId="14" borderId="11" xfId="0" applyNumberFormat="1" applyFill="1" applyBorder="1" applyAlignment="1">
      <alignment horizontal="center"/>
    </xf>
    <xf numFmtId="3" fontId="0" fillId="12" borderId="10" xfId="0" applyNumberFormat="1" applyFill="1" applyBorder="1" applyAlignment="1">
      <alignment horizontal="center"/>
    </xf>
    <xf numFmtId="3" fontId="0" fillId="15" borderId="10" xfId="0" applyNumberFormat="1" applyFill="1" applyBorder="1" applyAlignment="1">
      <alignment horizontal="center"/>
    </xf>
    <xf numFmtId="3" fontId="0" fillId="15" borderId="11" xfId="0" applyNumberFormat="1" applyFill="1" applyBorder="1" applyAlignment="1">
      <alignment horizontal="center"/>
    </xf>
    <xf numFmtId="3" fontId="0" fillId="13" borderId="10" xfId="0" applyNumberFormat="1" applyFill="1" applyBorder="1" applyAlignment="1">
      <alignment horizontal="center"/>
    </xf>
    <xf numFmtId="3" fontId="0" fillId="17" borderId="15" xfId="0" applyNumberFormat="1" applyFill="1" applyBorder="1" applyAlignment="1">
      <alignment horizontal="center"/>
    </xf>
    <xf numFmtId="3" fontId="0" fillId="17" borderId="16" xfId="0" applyNumberFormat="1" applyFill="1" applyBorder="1" applyAlignment="1">
      <alignment horizontal="center"/>
    </xf>
    <xf numFmtId="3" fontId="0" fillId="12" borderId="15" xfId="0" applyNumberFormat="1" applyFill="1" applyBorder="1" applyAlignment="1">
      <alignment horizontal="center"/>
    </xf>
    <xf numFmtId="3" fontId="0" fillId="12" borderId="16" xfId="0" applyNumberFormat="1" applyFill="1" applyBorder="1" applyAlignment="1">
      <alignment horizontal="center"/>
    </xf>
    <xf numFmtId="3" fontId="3" fillId="19" borderId="7" xfId="0" applyNumberFormat="1" applyFont="1" applyFill="1" applyBorder="1" applyAlignment="1">
      <alignment horizontal="center"/>
    </xf>
    <xf numFmtId="3" fontId="3" fillId="19" borderId="9" xfId="0" applyNumberFormat="1" applyFont="1" applyFill="1" applyBorder="1" applyAlignment="1">
      <alignment horizontal="center"/>
    </xf>
    <xf numFmtId="3" fontId="3" fillId="11" borderId="9" xfId="0" applyNumberFormat="1" applyFont="1" applyFill="1" applyBorder="1" applyAlignment="1">
      <alignment horizontal="center"/>
    </xf>
    <xf numFmtId="3" fontId="3" fillId="5" borderId="7" xfId="0" applyNumberFormat="1" applyFont="1" applyFill="1" applyBorder="1" applyAlignment="1">
      <alignment horizontal="center"/>
    </xf>
    <xf numFmtId="3" fontId="3" fillId="5" borderId="9" xfId="0" applyNumberFormat="1" applyFont="1" applyFill="1" applyBorder="1" applyAlignment="1">
      <alignment horizontal="center"/>
    </xf>
    <xf numFmtId="0" fontId="15" fillId="19" borderId="13" xfId="0" applyFont="1" applyFill="1" applyBorder="1" applyAlignment="1">
      <alignment horizontal="center"/>
    </xf>
    <xf numFmtId="0" fontId="15" fillId="19" borderId="14" xfId="0" applyFont="1" applyFill="1" applyBorder="1" applyAlignment="1">
      <alignment horizontal="center"/>
    </xf>
    <xf numFmtId="0" fontId="2" fillId="16" borderId="12" xfId="0" applyFont="1" applyFill="1" applyBorder="1"/>
    <xf numFmtId="0" fontId="2" fillId="16" borderId="7" xfId="0" applyFont="1" applyFill="1" applyBorder="1" applyAlignment="1">
      <alignment horizontal="center"/>
    </xf>
    <xf numFmtId="0" fontId="2" fillId="16" borderId="9" xfId="0" applyFont="1" applyFill="1" applyBorder="1" applyAlignment="1">
      <alignment horizontal="center"/>
    </xf>
    <xf numFmtId="0" fontId="0" fillId="0" borderId="0" xfId="0" applyAlignment="1">
      <alignment horizontal="center"/>
    </xf>
    <xf numFmtId="0" fontId="4" fillId="20" borderId="0" xfId="0" applyFont="1" applyFill="1" applyAlignment="1" applyProtection="1">
      <alignment horizontal="center"/>
      <protection hidden="1"/>
    </xf>
    <xf numFmtId="9" fontId="0" fillId="5" borderId="12" xfId="1" applyFont="1" applyFill="1" applyBorder="1"/>
    <xf numFmtId="0" fontId="0" fillId="0" borderId="13" xfId="0" applyBorder="1"/>
    <xf numFmtId="0" fontId="0" fillId="0" borderId="23" xfId="0" applyBorder="1"/>
    <xf numFmtId="0" fontId="0" fillId="0" borderId="14" xfId="0" applyBorder="1"/>
    <xf numFmtId="0" fontId="0" fillId="0" borderId="24" xfId="0" applyBorder="1"/>
    <xf numFmtId="0" fontId="9" fillId="4" borderId="28" xfId="0" applyFont="1" applyFill="1" applyBorder="1" applyAlignment="1" applyProtection="1">
      <alignment horizontal="center"/>
      <protection hidden="1"/>
    </xf>
    <xf numFmtId="0" fontId="9" fillId="4" borderId="29" xfId="0" applyFont="1" applyFill="1" applyBorder="1" applyAlignment="1" applyProtection="1">
      <alignment horizontal="center"/>
      <protection hidden="1"/>
    </xf>
    <xf numFmtId="9" fontId="9" fillId="4" borderId="30" xfId="1" applyFont="1" applyFill="1" applyBorder="1" applyAlignment="1" applyProtection="1">
      <alignment horizontal="center"/>
      <protection hidden="1"/>
    </xf>
    <xf numFmtId="9" fontId="9" fillId="4" borderId="31" xfId="1" applyFont="1" applyFill="1" applyBorder="1" applyAlignment="1" applyProtection="1">
      <alignment horizontal="center"/>
      <protection hidden="1"/>
    </xf>
    <xf numFmtId="9" fontId="9" fillId="4" borderId="32" xfId="1" applyFont="1" applyFill="1" applyBorder="1" applyAlignment="1" applyProtection="1">
      <alignment horizontal="center"/>
      <protection hidden="1"/>
    </xf>
    <xf numFmtId="0" fontId="0" fillId="5" borderId="7" xfId="0" applyFill="1" applyBorder="1"/>
    <xf numFmtId="0" fontId="0" fillId="5" borderId="8" xfId="0" applyFill="1" applyBorder="1"/>
    <xf numFmtId="0" fontId="10" fillId="5" borderId="20" xfId="0" applyFont="1" applyFill="1" applyBorder="1" applyAlignment="1" applyProtection="1">
      <alignment horizontal="center"/>
      <protection locked="0"/>
    </xf>
    <xf numFmtId="0" fontId="16" fillId="0" borderId="0" xfId="0" applyFont="1" applyFill="1" applyBorder="1" applyAlignment="1" applyProtection="1">
      <alignment horizontal="left"/>
      <protection hidden="1"/>
    </xf>
    <xf numFmtId="0" fontId="0" fillId="0" borderId="0" xfId="0" applyBorder="1"/>
    <xf numFmtId="0" fontId="16" fillId="0" borderId="24" xfId="0" applyFont="1" applyFill="1" applyBorder="1" applyAlignment="1" applyProtection="1">
      <alignment horizontal="left"/>
      <protection hidden="1"/>
    </xf>
    <xf numFmtId="0" fontId="3" fillId="0" borderId="13" xfId="0" applyFont="1" applyBorder="1"/>
    <xf numFmtId="0" fontId="3" fillId="0" borderId="15" xfId="0" applyFont="1" applyBorder="1"/>
    <xf numFmtId="0" fontId="3" fillId="0" borderId="19" xfId="0" applyFont="1" applyBorder="1" applyAlignment="1">
      <alignment horizontal="center"/>
    </xf>
    <xf numFmtId="0" fontId="0" fillId="7" borderId="7" xfId="0" applyFill="1" applyBorder="1"/>
    <xf numFmtId="9" fontId="0" fillId="7" borderId="12" xfId="1" applyFont="1" applyFill="1" applyBorder="1" applyAlignment="1">
      <alignment horizontal="center"/>
    </xf>
    <xf numFmtId="9" fontId="0" fillId="14" borderId="12" xfId="1" applyFont="1" applyFill="1" applyBorder="1" applyAlignment="1">
      <alignment horizontal="center"/>
    </xf>
    <xf numFmtId="9" fontId="0" fillId="8" borderId="12" xfId="0" applyNumberFormat="1" applyFill="1" applyBorder="1" applyAlignment="1">
      <alignment horizontal="center"/>
    </xf>
    <xf numFmtId="9" fontId="0" fillId="17" borderId="12" xfId="0" applyNumberFormat="1" applyFill="1" applyBorder="1" applyAlignment="1">
      <alignment horizontal="center"/>
    </xf>
    <xf numFmtId="0" fontId="3" fillId="0" borderId="33" xfId="0" applyFont="1" applyBorder="1" applyAlignment="1">
      <alignment horizontal="right"/>
    </xf>
    <xf numFmtId="0" fontId="3" fillId="0" borderId="37" xfId="0" applyFont="1" applyBorder="1" applyAlignment="1">
      <alignment horizontal="right"/>
    </xf>
    <xf numFmtId="0" fontId="3" fillId="0" borderId="46" xfId="0" applyFont="1" applyBorder="1" applyAlignment="1">
      <alignment horizontal="right"/>
    </xf>
    <xf numFmtId="0" fontId="0" fillId="5" borderId="15" xfId="0" applyFill="1" applyBorder="1"/>
    <xf numFmtId="0" fontId="0" fillId="5" borderId="24" xfId="0" applyFill="1" applyBorder="1"/>
    <xf numFmtId="0" fontId="0" fillId="5" borderId="16" xfId="0" applyFill="1" applyBorder="1"/>
    <xf numFmtId="0" fontId="3" fillId="0" borderId="0" xfId="0" applyFont="1" applyAlignment="1">
      <alignment horizontal="center"/>
    </xf>
    <xf numFmtId="0" fontId="3" fillId="0" borderId="23" xfId="0" applyFont="1" applyBorder="1"/>
    <xf numFmtId="0" fontId="3" fillId="0" borderId="14" xfId="0" applyFont="1" applyBorder="1"/>
    <xf numFmtId="0" fontId="17" fillId="0" borderId="0" xfId="0" applyFont="1"/>
    <xf numFmtId="0" fontId="15" fillId="0" borderId="0" xfId="0" applyFont="1" applyAlignment="1">
      <alignment horizontal="right"/>
    </xf>
    <xf numFmtId="0" fontId="3" fillId="0" borderId="0" xfId="0" applyFont="1" applyBorder="1"/>
    <xf numFmtId="9" fontId="0" fillId="0" borderId="0" xfId="0" applyNumberFormat="1" applyFill="1" applyBorder="1" applyAlignment="1">
      <alignment horizontal="center"/>
    </xf>
    <xf numFmtId="0" fontId="0" fillId="0" borderId="12" xfId="0" applyBorder="1" applyAlignment="1">
      <alignment horizontal="center"/>
    </xf>
    <xf numFmtId="0" fontId="3" fillId="5" borderId="12" xfId="0" applyFont="1" applyFill="1" applyBorder="1" applyAlignment="1">
      <alignment horizontal="center"/>
    </xf>
    <xf numFmtId="0" fontId="0" fillId="0" borderId="0" xfId="0" applyFill="1" applyBorder="1"/>
    <xf numFmtId="9" fontId="0" fillId="9" borderId="10" xfId="1" applyFont="1" applyFill="1" applyBorder="1" applyAlignment="1">
      <alignment horizontal="center"/>
    </xf>
    <xf numFmtId="9" fontId="0" fillId="7" borderId="10" xfId="1" applyFont="1" applyFill="1" applyBorder="1" applyAlignment="1">
      <alignment horizontal="center"/>
    </xf>
    <xf numFmtId="9" fontId="0" fillId="7" borderId="11" xfId="0" applyNumberFormat="1" applyFill="1" applyBorder="1" applyAlignment="1">
      <alignment horizontal="center"/>
    </xf>
    <xf numFmtId="9" fontId="0" fillId="7" borderId="10" xfId="0" applyNumberFormat="1" applyFill="1" applyBorder="1" applyAlignment="1">
      <alignment horizontal="center"/>
    </xf>
    <xf numFmtId="0" fontId="2" fillId="16" borderId="50" xfId="0" applyFont="1" applyFill="1" applyBorder="1"/>
    <xf numFmtId="0" fontId="2" fillId="20" borderId="51" xfId="0" applyFont="1" applyFill="1" applyBorder="1" applyAlignment="1" applyProtection="1">
      <alignment horizontal="center"/>
      <protection hidden="1"/>
    </xf>
    <xf numFmtId="0" fontId="2" fillId="20" borderId="52" xfId="0" applyFont="1" applyFill="1" applyBorder="1" applyAlignment="1" applyProtection="1">
      <alignment horizontal="center"/>
      <protection hidden="1"/>
    </xf>
    <xf numFmtId="9" fontId="0" fillId="7" borderId="2" xfId="0" applyNumberFormat="1" applyFill="1" applyBorder="1" applyAlignment="1">
      <alignment horizontal="center"/>
    </xf>
    <xf numFmtId="9" fontId="0" fillId="8" borderId="55" xfId="0" applyNumberFormat="1" applyFill="1" applyBorder="1" applyAlignment="1">
      <alignment horizontal="center"/>
    </xf>
    <xf numFmtId="9" fontId="0" fillId="8" borderId="56" xfId="0" applyNumberFormat="1" applyFill="1" applyBorder="1" applyAlignment="1">
      <alignment horizontal="center"/>
    </xf>
    <xf numFmtId="9" fontId="0" fillId="8" borderId="5" xfId="0" applyNumberFormat="1" applyFill="1" applyBorder="1" applyAlignment="1">
      <alignment horizontal="center"/>
    </xf>
    <xf numFmtId="3" fontId="3" fillId="19" borderId="58" xfId="0" applyNumberFormat="1" applyFont="1" applyFill="1" applyBorder="1" applyAlignment="1">
      <alignment horizontal="center"/>
    </xf>
    <xf numFmtId="0" fontId="0" fillId="9" borderId="53" xfId="0" applyFill="1" applyBorder="1" applyAlignment="1">
      <alignment horizontal="right"/>
    </xf>
    <xf numFmtId="0" fontId="0" fillId="7" borderId="53" xfId="0" applyFill="1" applyBorder="1" applyAlignment="1">
      <alignment horizontal="right"/>
    </xf>
    <xf numFmtId="0" fontId="0" fillId="8" borderId="53" xfId="0" applyFill="1" applyBorder="1" applyAlignment="1">
      <alignment horizontal="right"/>
    </xf>
    <xf numFmtId="0" fontId="0" fillId="8" borderId="57" xfId="0" applyFill="1" applyBorder="1" applyAlignment="1">
      <alignment horizontal="right"/>
    </xf>
    <xf numFmtId="0" fontId="0" fillId="0" borderId="3" xfId="0" applyBorder="1" applyAlignment="1">
      <alignment horizontal="right"/>
    </xf>
    <xf numFmtId="0" fontId="0" fillId="8" borderId="54" xfId="0" applyFill="1" applyBorder="1" applyAlignment="1">
      <alignment horizontal="right"/>
    </xf>
    <xf numFmtId="9" fontId="0" fillId="0" borderId="41" xfId="1" applyFont="1" applyBorder="1" applyAlignment="1">
      <alignment horizontal="center"/>
    </xf>
    <xf numFmtId="9" fontId="0" fillId="0" borderId="12" xfId="1" applyFont="1" applyBorder="1" applyAlignment="1">
      <alignment horizontal="center"/>
    </xf>
    <xf numFmtId="9" fontId="0" fillId="0" borderId="42" xfId="1" applyFont="1" applyBorder="1" applyAlignment="1">
      <alignment horizontal="center"/>
    </xf>
    <xf numFmtId="9" fontId="0" fillId="0" borderId="43" xfId="1" applyFont="1" applyBorder="1" applyAlignment="1">
      <alignment horizontal="center"/>
    </xf>
    <xf numFmtId="9" fontId="0" fillId="0" borderId="44" xfId="1" applyFont="1" applyBorder="1" applyAlignment="1">
      <alignment horizontal="center"/>
    </xf>
    <xf numFmtId="9" fontId="0" fillId="0" borderId="45" xfId="1" applyFont="1" applyBorder="1" applyAlignment="1">
      <alignment horizontal="center"/>
    </xf>
    <xf numFmtId="0" fontId="3" fillId="8" borderId="38" xfId="0" applyFont="1" applyFill="1" applyBorder="1" applyAlignment="1">
      <alignment horizontal="center"/>
    </xf>
    <xf numFmtId="0" fontId="3" fillId="8" borderId="39" xfId="0" applyFont="1" applyFill="1" applyBorder="1" applyAlignment="1">
      <alignment horizontal="center"/>
    </xf>
    <xf numFmtId="0" fontId="3" fillId="10" borderId="39" xfId="0" applyFont="1" applyFill="1" applyBorder="1" applyAlignment="1">
      <alignment horizontal="center"/>
    </xf>
    <xf numFmtId="9" fontId="0" fillId="0" borderId="47" xfId="1" applyFont="1" applyBorder="1" applyAlignment="1">
      <alignment horizontal="center"/>
    </xf>
    <xf numFmtId="9" fontId="0" fillId="0" borderId="48" xfId="1" applyFont="1" applyBorder="1" applyAlignment="1">
      <alignment horizontal="center"/>
    </xf>
    <xf numFmtId="9" fontId="0" fillId="0" borderId="49" xfId="1" applyFont="1" applyBorder="1" applyAlignment="1">
      <alignment horizontal="center"/>
    </xf>
    <xf numFmtId="0" fontId="9" fillId="4" borderId="0" xfId="0" applyFont="1" applyFill="1" applyBorder="1" applyProtection="1">
      <protection hidden="1"/>
    </xf>
    <xf numFmtId="0" fontId="9" fillId="4" borderId="0" xfId="0" applyFont="1" applyFill="1" applyBorder="1" applyAlignment="1" applyProtection="1">
      <alignment horizontal="center"/>
      <protection hidden="1"/>
    </xf>
    <xf numFmtId="0" fontId="14" fillId="4" borderId="0" xfId="0" applyFont="1" applyFill="1" applyBorder="1" applyProtection="1">
      <protection hidden="1"/>
    </xf>
    <xf numFmtId="0" fontId="21" fillId="4" borderId="0" xfId="0" applyFont="1" applyFill="1" applyBorder="1" applyProtection="1">
      <protection hidden="1"/>
    </xf>
    <xf numFmtId="0" fontId="14" fillId="2" borderId="0" xfId="0" applyFont="1" applyFill="1" applyProtection="1">
      <protection hidden="1"/>
    </xf>
    <xf numFmtId="0" fontId="9" fillId="2" borderId="0" xfId="0" applyFont="1" applyFill="1" applyProtection="1">
      <protection hidden="1"/>
    </xf>
    <xf numFmtId="0" fontId="20" fillId="2" borderId="0" xfId="0" applyFont="1" applyFill="1" applyProtection="1">
      <protection hidden="1"/>
    </xf>
    <xf numFmtId="0" fontId="3" fillId="0" borderId="20" xfId="0" applyFont="1" applyBorder="1" applyAlignment="1">
      <alignment horizontal="center"/>
    </xf>
    <xf numFmtId="0" fontId="9" fillId="4" borderId="0" xfId="0" applyFont="1" applyFill="1" applyBorder="1" applyAlignment="1" applyProtection="1">
      <alignment horizontal="right" vertical="center"/>
      <protection hidden="1"/>
    </xf>
    <xf numFmtId="0" fontId="13" fillId="4" borderId="0" xfId="0" applyFont="1" applyFill="1" applyBorder="1" applyAlignment="1" applyProtection="1">
      <alignment horizontal="right" vertical="center"/>
      <protection hidden="1"/>
    </xf>
    <xf numFmtId="0" fontId="9" fillId="4" borderId="0" xfId="0" applyFont="1" applyFill="1" applyBorder="1" applyAlignment="1" applyProtection="1">
      <alignment vertical="center"/>
      <protection hidden="1"/>
    </xf>
    <xf numFmtId="0" fontId="18" fillId="4" borderId="0" xfId="0" applyFont="1" applyFill="1" applyBorder="1" applyAlignment="1" applyProtection="1">
      <alignment horizontal="right" vertical="center"/>
      <protection hidden="1"/>
    </xf>
    <xf numFmtId="0" fontId="4" fillId="4" borderId="0" xfId="0" applyFont="1" applyFill="1" applyBorder="1" applyAlignment="1" applyProtection="1">
      <alignment vertical="center"/>
      <protection hidden="1"/>
    </xf>
    <xf numFmtId="0" fontId="23" fillId="4" borderId="0" xfId="0" applyFont="1" applyFill="1" applyBorder="1" applyAlignment="1" applyProtection="1">
      <alignment horizontal="left" vertical="center"/>
      <protection hidden="1"/>
    </xf>
    <xf numFmtId="0" fontId="23" fillId="4" borderId="0" xfId="0" applyFont="1" applyFill="1" applyBorder="1" applyAlignment="1" applyProtection="1">
      <alignment horizontal="right" vertical="center"/>
      <protection hidden="1"/>
    </xf>
    <xf numFmtId="0" fontId="23" fillId="4" borderId="0" xfId="0" applyFont="1" applyFill="1" applyBorder="1" applyAlignment="1" applyProtection="1">
      <alignment horizontal="left"/>
      <protection hidden="1"/>
    </xf>
    <xf numFmtId="0" fontId="6" fillId="2" borderId="0" xfId="0" applyFont="1" applyFill="1" applyBorder="1" applyProtection="1">
      <protection hidden="1"/>
    </xf>
    <xf numFmtId="0" fontId="4" fillId="6" borderId="0" xfId="0" applyFont="1" applyFill="1" applyBorder="1" applyAlignment="1" applyProtection="1">
      <alignment vertical="center"/>
      <protection hidden="1"/>
    </xf>
    <xf numFmtId="0" fontId="6" fillId="6" borderId="0" xfId="0" applyFont="1" applyFill="1" applyBorder="1" applyProtection="1">
      <protection hidden="1"/>
    </xf>
    <xf numFmtId="0" fontId="9" fillId="6" borderId="0" xfId="0" applyFont="1" applyFill="1" applyBorder="1" applyAlignment="1" applyProtection="1">
      <alignment horizontal="right"/>
      <protection hidden="1"/>
    </xf>
    <xf numFmtId="0" fontId="19" fillId="6" borderId="0" xfId="0" applyFont="1" applyFill="1" applyBorder="1" applyAlignment="1" applyProtection="1">
      <alignment horizontal="right" vertical="center"/>
      <protection hidden="1"/>
    </xf>
    <xf numFmtId="0" fontId="9" fillId="6" borderId="0" xfId="0" applyFont="1" applyFill="1" applyBorder="1" applyAlignment="1" applyProtection="1">
      <alignment horizontal="right" vertical="center"/>
      <protection hidden="1"/>
    </xf>
    <xf numFmtId="0" fontId="12" fillId="6" borderId="0" xfId="0" applyFont="1" applyFill="1" applyBorder="1" applyProtection="1">
      <protection hidden="1"/>
    </xf>
    <xf numFmtId="0" fontId="23" fillId="6" borderId="0" xfId="0" applyFont="1" applyFill="1" applyBorder="1" applyAlignment="1" applyProtection="1">
      <alignment horizontal="left" vertical="center"/>
      <protection hidden="1"/>
    </xf>
    <xf numFmtId="0" fontId="9" fillId="21" borderId="60" xfId="0" applyFont="1" applyFill="1" applyBorder="1" applyProtection="1">
      <protection hidden="1"/>
    </xf>
    <xf numFmtId="0" fontId="4" fillId="21" borderId="60" xfId="0" applyFont="1" applyFill="1" applyBorder="1" applyProtection="1">
      <protection hidden="1"/>
    </xf>
    <xf numFmtId="0" fontId="4" fillId="21" borderId="60" xfId="0" applyFont="1" applyFill="1" applyBorder="1" applyAlignment="1" applyProtection="1">
      <alignment vertical="center"/>
      <protection hidden="1"/>
    </xf>
    <xf numFmtId="0" fontId="6" fillId="21" borderId="60" xfId="0" applyFont="1" applyFill="1" applyBorder="1" applyProtection="1">
      <protection hidden="1"/>
    </xf>
    <xf numFmtId="0" fontId="12" fillId="21" borderId="60" xfId="0" applyFont="1" applyFill="1" applyBorder="1" applyProtection="1">
      <protection hidden="1"/>
    </xf>
    <xf numFmtId="0" fontId="4" fillId="6" borderId="64" xfId="0" applyFont="1" applyFill="1" applyBorder="1" applyProtection="1">
      <protection hidden="1"/>
    </xf>
    <xf numFmtId="0" fontId="4" fillId="21" borderId="66" xfId="0" applyFont="1" applyFill="1" applyBorder="1" applyProtection="1">
      <protection hidden="1"/>
    </xf>
    <xf numFmtId="0" fontId="6" fillId="21" borderId="67" xfId="0" applyFont="1" applyFill="1" applyBorder="1" applyProtection="1">
      <protection hidden="1"/>
    </xf>
    <xf numFmtId="0" fontId="9" fillId="4" borderId="64" xfId="0" applyFont="1" applyFill="1" applyBorder="1" applyProtection="1">
      <protection hidden="1"/>
    </xf>
    <xf numFmtId="0" fontId="22" fillId="4" borderId="65" xfId="0" applyFont="1" applyFill="1" applyBorder="1" applyProtection="1">
      <protection hidden="1"/>
    </xf>
    <xf numFmtId="0" fontId="4" fillId="4" borderId="64" xfId="0" applyFont="1" applyFill="1" applyBorder="1" applyProtection="1">
      <protection hidden="1"/>
    </xf>
    <xf numFmtId="0" fontId="6" fillId="4" borderId="65" xfId="0" applyFont="1" applyFill="1" applyBorder="1" applyProtection="1">
      <protection hidden="1"/>
    </xf>
    <xf numFmtId="0" fontId="11" fillId="4" borderId="64" xfId="0" applyFont="1" applyFill="1" applyBorder="1" applyProtection="1">
      <protection hidden="1"/>
    </xf>
    <xf numFmtId="0" fontId="11" fillId="4" borderId="65" xfId="0" applyFont="1" applyFill="1" applyBorder="1" applyProtection="1">
      <protection hidden="1"/>
    </xf>
    <xf numFmtId="0" fontId="14" fillId="4" borderId="65" xfId="0" applyFont="1" applyFill="1" applyBorder="1" applyProtection="1">
      <protection hidden="1"/>
    </xf>
    <xf numFmtId="0" fontId="6" fillId="6" borderId="65" xfId="0" applyFont="1" applyFill="1" applyBorder="1" applyProtection="1">
      <protection hidden="1"/>
    </xf>
    <xf numFmtId="0" fontId="9" fillId="6" borderId="64" xfId="0" applyFont="1" applyFill="1" applyBorder="1" applyAlignment="1" applyProtection="1">
      <alignment horizontal="right"/>
      <protection hidden="1"/>
    </xf>
    <xf numFmtId="0" fontId="9" fillId="6" borderId="65" xfId="0" applyFont="1" applyFill="1" applyBorder="1" applyAlignment="1" applyProtection="1">
      <alignment horizontal="right"/>
      <protection hidden="1"/>
    </xf>
    <xf numFmtId="0" fontId="0" fillId="0" borderId="0" xfId="0" applyProtection="1">
      <protection hidden="1"/>
    </xf>
    <xf numFmtId="0" fontId="10" fillId="5" borderId="25" xfId="0" applyFont="1" applyFill="1" applyBorder="1" applyAlignment="1" applyProtection="1">
      <alignment horizontal="center"/>
      <protection hidden="1"/>
    </xf>
    <xf numFmtId="0" fontId="10" fillId="5" borderId="26" xfId="0" applyFont="1" applyFill="1" applyBorder="1" applyAlignment="1" applyProtection="1">
      <alignment horizontal="center"/>
      <protection hidden="1"/>
    </xf>
    <xf numFmtId="0" fontId="10" fillId="5" borderId="27" xfId="0" applyFont="1" applyFill="1" applyBorder="1" applyAlignment="1" applyProtection="1">
      <alignment horizontal="center"/>
      <protection hidden="1"/>
    </xf>
    <xf numFmtId="0" fontId="3" fillId="0" borderId="0" xfId="0" applyFont="1" applyProtection="1">
      <protection hidden="1"/>
    </xf>
    <xf numFmtId="3" fontId="10" fillId="13" borderId="6" xfId="0" applyNumberFormat="1" applyFont="1" applyFill="1" applyBorder="1" applyAlignment="1" applyProtection="1">
      <alignment horizontal="center"/>
      <protection hidden="1"/>
    </xf>
    <xf numFmtId="3" fontId="9" fillId="6" borderId="0" xfId="0" applyNumberFormat="1" applyFont="1" applyFill="1" applyBorder="1" applyAlignment="1" applyProtection="1">
      <alignment horizontal="center"/>
      <protection hidden="1"/>
    </xf>
    <xf numFmtId="0" fontId="0" fillId="0" borderId="0" xfId="0" applyBorder="1" applyProtection="1">
      <protection hidden="1"/>
    </xf>
    <xf numFmtId="0" fontId="3" fillId="0" borderId="71" xfId="0" applyFont="1" applyFill="1" applyBorder="1" applyAlignment="1">
      <alignment horizontal="right"/>
    </xf>
    <xf numFmtId="9" fontId="0" fillId="0" borderId="68" xfId="1" applyFont="1" applyBorder="1" applyAlignment="1">
      <alignment horizontal="center"/>
    </xf>
    <xf numFmtId="9" fontId="0" fillId="0" borderId="69" xfId="1" applyFont="1" applyBorder="1" applyAlignment="1">
      <alignment horizontal="center"/>
    </xf>
    <xf numFmtId="9" fontId="0" fillId="0" borderId="70" xfId="1" applyFont="1" applyBorder="1" applyAlignment="1">
      <alignment horizontal="center"/>
    </xf>
    <xf numFmtId="9" fontId="0" fillId="0" borderId="72" xfId="1" applyFont="1" applyBorder="1" applyAlignment="1">
      <alignment horizontal="center"/>
    </xf>
    <xf numFmtId="9" fontId="0" fillId="0" borderId="9" xfId="1" applyFont="1" applyBorder="1" applyAlignment="1">
      <alignment horizontal="center"/>
    </xf>
    <xf numFmtId="9" fontId="0" fillId="0" borderId="59" xfId="1" applyFont="1" applyBorder="1" applyAlignment="1">
      <alignment horizontal="center"/>
    </xf>
    <xf numFmtId="0" fontId="0" fillId="0" borderId="10" xfId="0" applyFont="1" applyBorder="1"/>
    <xf numFmtId="0" fontId="0" fillId="0" borderId="15" xfId="0" applyFont="1" applyBorder="1"/>
    <xf numFmtId="164" fontId="0" fillId="0" borderId="0" xfId="2" applyNumberFormat="1" applyFont="1"/>
    <xf numFmtId="3" fontId="24" fillId="13" borderId="6" xfId="0" applyNumberFormat="1" applyFont="1" applyFill="1" applyBorder="1" applyAlignment="1" applyProtection="1">
      <alignment horizontal="center" vertical="center"/>
      <protection hidden="1"/>
    </xf>
    <xf numFmtId="3" fontId="24" fillId="18" borderId="6" xfId="0" applyNumberFormat="1" applyFont="1" applyFill="1" applyBorder="1" applyAlignment="1" applyProtection="1">
      <alignment horizontal="center" vertical="center"/>
      <protection hidden="1"/>
    </xf>
    <xf numFmtId="3" fontId="24" fillId="2" borderId="6" xfId="0" applyNumberFormat="1" applyFont="1" applyFill="1" applyBorder="1" applyAlignment="1" applyProtection="1">
      <alignment horizontal="center" vertical="center"/>
      <protection hidden="1"/>
    </xf>
    <xf numFmtId="9" fontId="10" fillId="2" borderId="6" xfId="1" applyFont="1" applyFill="1" applyBorder="1" applyAlignment="1" applyProtection="1">
      <alignment horizontal="center" vertical="center"/>
      <protection hidden="1"/>
    </xf>
    <xf numFmtId="165" fontId="3" fillId="0" borderId="21" xfId="0" applyNumberFormat="1" applyFont="1" applyBorder="1" applyAlignment="1">
      <alignment horizontal="center"/>
    </xf>
    <xf numFmtId="165" fontId="3" fillId="0" borderId="22" xfId="0" applyNumberFormat="1" applyFont="1" applyBorder="1" applyAlignment="1">
      <alignment horizontal="center"/>
    </xf>
    <xf numFmtId="165" fontId="0" fillId="0" borderId="0" xfId="0" applyNumberFormat="1"/>
    <xf numFmtId="9" fontId="0" fillId="7" borderId="7" xfId="1" applyFont="1" applyFill="1" applyBorder="1" applyAlignment="1">
      <alignment horizontal="center"/>
    </xf>
    <xf numFmtId="9" fontId="0" fillId="7" borderId="9" xfId="1" applyFont="1" applyFill="1" applyBorder="1" applyAlignment="1">
      <alignment horizontal="center"/>
    </xf>
    <xf numFmtId="0" fontId="3" fillId="0" borderId="18" xfId="0" applyFont="1" applyBorder="1" applyAlignment="1">
      <alignment horizontal="center"/>
    </xf>
    <xf numFmtId="9" fontId="0" fillId="8" borderId="19" xfId="0" applyNumberFormat="1" applyFill="1" applyBorder="1" applyAlignment="1">
      <alignment horizontal="center"/>
    </xf>
    <xf numFmtId="9" fontId="0" fillId="17" borderId="19" xfId="0" applyNumberFormat="1" applyFill="1" applyBorder="1" applyAlignment="1">
      <alignment horizontal="center"/>
    </xf>
    <xf numFmtId="9" fontId="0" fillId="8" borderId="7" xfId="0" applyNumberFormat="1" applyFill="1" applyBorder="1" applyAlignment="1">
      <alignment horizontal="center"/>
    </xf>
    <xf numFmtId="9" fontId="0" fillId="17" borderId="9" xfId="0" applyNumberFormat="1" applyFill="1" applyBorder="1" applyAlignment="1">
      <alignment horizontal="center"/>
    </xf>
    <xf numFmtId="9" fontId="0" fillId="7" borderId="17" xfId="1" applyFont="1" applyFill="1" applyBorder="1" applyAlignment="1">
      <alignment horizontal="center"/>
    </xf>
    <xf numFmtId="9" fontId="26" fillId="7" borderId="73" xfId="1" applyFont="1" applyFill="1" applyBorder="1" applyAlignment="1">
      <alignment horizontal="center"/>
    </xf>
    <xf numFmtId="9" fontId="26" fillId="7" borderId="74" xfId="1" applyFont="1" applyFill="1" applyBorder="1" applyAlignment="1">
      <alignment horizontal="center"/>
    </xf>
    <xf numFmtId="9" fontId="26" fillId="14" borderId="74" xfId="1" applyFont="1" applyFill="1" applyBorder="1" applyAlignment="1">
      <alignment horizontal="center"/>
    </xf>
    <xf numFmtId="9" fontId="26" fillId="14" borderId="75" xfId="1" applyFont="1" applyFill="1" applyBorder="1" applyAlignment="1">
      <alignment horizontal="center"/>
    </xf>
    <xf numFmtId="9" fontId="26" fillId="8" borderId="73" xfId="0" applyNumberFormat="1" applyFont="1" applyFill="1" applyBorder="1" applyAlignment="1">
      <alignment horizontal="center"/>
    </xf>
    <xf numFmtId="9" fontId="26" fillId="8" borderId="75" xfId="0" applyNumberFormat="1" applyFont="1" applyFill="1" applyBorder="1" applyAlignment="1">
      <alignment horizontal="center"/>
    </xf>
    <xf numFmtId="9" fontId="25" fillId="0" borderId="0" xfId="1" applyFont="1" applyAlignment="1">
      <alignment horizontal="center"/>
    </xf>
    <xf numFmtId="3" fontId="27" fillId="7" borderId="10" xfId="0" applyNumberFormat="1" applyFont="1" applyFill="1" applyBorder="1" applyAlignment="1">
      <alignment horizontal="center"/>
    </xf>
    <xf numFmtId="3" fontId="27" fillId="7" borderId="11" xfId="0" applyNumberFormat="1" applyFont="1" applyFill="1" applyBorder="1" applyAlignment="1">
      <alignment horizontal="center"/>
    </xf>
    <xf numFmtId="3" fontId="27" fillId="8" borderId="15" xfId="0" applyNumberFormat="1" applyFont="1" applyFill="1" applyBorder="1" applyAlignment="1">
      <alignment horizontal="center"/>
    </xf>
    <xf numFmtId="3" fontId="27" fillId="8" borderId="16" xfId="0" applyNumberFormat="1" applyFont="1" applyFill="1" applyBorder="1" applyAlignment="1">
      <alignment horizontal="center"/>
    </xf>
    <xf numFmtId="0" fontId="0" fillId="0" borderId="0" xfId="0"/>
    <xf numFmtId="0" fontId="24" fillId="0" borderId="0" xfId="0" applyFont="1"/>
    <xf numFmtId="0" fontId="28" fillId="0" borderId="0" xfId="0" applyFont="1" applyAlignment="1">
      <alignment horizontal="center"/>
    </xf>
    <xf numFmtId="0" fontId="24" fillId="0" borderId="0" xfId="0" applyFont="1" applyAlignment="1">
      <alignment horizontal="left"/>
    </xf>
    <xf numFmtId="0" fontId="3" fillId="0" borderId="78" xfId="0" applyFont="1" applyFill="1" applyBorder="1" applyAlignment="1">
      <alignment horizontal="right"/>
    </xf>
    <xf numFmtId="0" fontId="3" fillId="0" borderId="79" xfId="0" applyFont="1" applyFill="1" applyBorder="1" applyAlignment="1">
      <alignment horizontal="right"/>
    </xf>
    <xf numFmtId="3" fontId="0" fillId="0" borderId="0" xfId="0" applyNumberFormat="1"/>
    <xf numFmtId="0" fontId="0" fillId="0" borderId="0" xfId="0"/>
    <xf numFmtId="9" fontId="28" fillId="0" borderId="77" xfId="1" applyFont="1" applyBorder="1" applyAlignment="1">
      <alignment horizontal="center"/>
    </xf>
    <xf numFmtId="9" fontId="28" fillId="0" borderId="76" xfId="1" applyFont="1" applyBorder="1" applyAlignment="1">
      <alignment horizontal="center"/>
    </xf>
    <xf numFmtId="9" fontId="28" fillId="0" borderId="1" xfId="1" applyFont="1" applyBorder="1" applyAlignment="1">
      <alignment horizontal="center"/>
    </xf>
    <xf numFmtId="9" fontId="28" fillId="0" borderId="0" xfId="1" applyFont="1" applyBorder="1" applyAlignment="1">
      <alignment horizontal="center"/>
    </xf>
    <xf numFmtId="0" fontId="0" fillId="0" borderId="76" xfId="0" applyBorder="1"/>
    <xf numFmtId="0" fontId="0" fillId="0" borderId="80" xfId="0" applyBorder="1"/>
    <xf numFmtId="0" fontId="0" fillId="0" borderId="1" xfId="0" applyBorder="1"/>
    <xf numFmtId="0" fontId="0" fillId="0" borderId="2" xfId="0" applyBorder="1"/>
    <xf numFmtId="0" fontId="0" fillId="0" borderId="3" xfId="0" applyBorder="1"/>
    <xf numFmtId="0" fontId="0" fillId="0" borderId="4" xfId="0" applyBorder="1"/>
    <xf numFmtId="0" fontId="3" fillId="0" borderId="4" xfId="0" applyFont="1" applyBorder="1"/>
    <xf numFmtId="0" fontId="0" fillId="0" borderId="5" xfId="0" applyBorder="1"/>
    <xf numFmtId="0" fontId="0" fillId="0" borderId="23" xfId="0" applyBorder="1" applyAlignment="1">
      <alignment horizontal="center"/>
    </xf>
    <xf numFmtId="0" fontId="0" fillId="0" borderId="1" xfId="0" applyFill="1" applyBorder="1" applyAlignment="1">
      <alignment horizontal="center"/>
    </xf>
    <xf numFmtId="3" fontId="0" fillId="0" borderId="0" xfId="0" applyNumberFormat="1" applyFill="1" applyBorder="1" applyAlignment="1">
      <alignment horizontal="center"/>
    </xf>
    <xf numFmtId="165" fontId="0" fillId="0" borderId="0" xfId="0" applyNumberFormat="1" applyFill="1" applyBorder="1" applyAlignment="1">
      <alignment horizontal="center"/>
    </xf>
    <xf numFmtId="165" fontId="0" fillId="0" borderId="2" xfId="0" applyNumberFormat="1" applyFill="1" applyBorder="1" applyAlignment="1">
      <alignment horizontal="center"/>
    </xf>
    <xf numFmtId="3" fontId="0" fillId="0" borderId="80" xfId="0" applyNumberFormat="1" applyFill="1" applyBorder="1" applyAlignment="1">
      <alignment horizontal="center"/>
    </xf>
    <xf numFmtId="3" fontId="0" fillId="0" borderId="2" xfId="0" applyNumberFormat="1" applyFill="1" applyBorder="1" applyAlignment="1">
      <alignment horizontal="center"/>
    </xf>
    <xf numFmtId="0" fontId="0" fillId="0" borderId="76" xfId="0" applyBorder="1" applyAlignment="1">
      <alignment horizontal="center"/>
    </xf>
    <xf numFmtId="3" fontId="0" fillId="0" borderId="76" xfId="0" applyNumberFormat="1" applyBorder="1" applyAlignment="1">
      <alignment horizontal="center"/>
    </xf>
    <xf numFmtId="165" fontId="0" fillId="0" borderId="76" xfId="0" applyNumberFormat="1" applyBorder="1" applyAlignment="1">
      <alignment horizontal="center"/>
    </xf>
    <xf numFmtId="165" fontId="0" fillId="0" borderId="0" xfId="0" applyNumberFormat="1" applyFill="1"/>
    <xf numFmtId="0" fontId="0" fillId="0" borderId="0" xfId="0" applyFill="1"/>
    <xf numFmtId="9" fontId="0" fillId="0" borderId="0" xfId="1" applyFont="1" applyFill="1"/>
    <xf numFmtId="3" fontId="3" fillId="22" borderId="7" xfId="0" applyNumberFormat="1" applyFont="1" applyFill="1" applyBorder="1" applyAlignment="1">
      <alignment horizontal="center"/>
    </xf>
    <xf numFmtId="3" fontId="3" fillId="22" borderId="9" xfId="0" applyNumberFormat="1" applyFont="1" applyFill="1" applyBorder="1" applyAlignment="1">
      <alignment horizontal="center"/>
    </xf>
    <xf numFmtId="9" fontId="0" fillId="0" borderId="81" xfId="1" applyFont="1" applyBorder="1" applyAlignment="1">
      <alignment horizontal="center"/>
    </xf>
    <xf numFmtId="9" fontId="0" fillId="0" borderId="19" xfId="1" applyFont="1" applyBorder="1" applyAlignment="1">
      <alignment horizontal="center"/>
    </xf>
    <xf numFmtId="9" fontId="0" fillId="0" borderId="82" xfId="1" applyFont="1" applyBorder="1" applyAlignment="1">
      <alignment horizontal="center"/>
    </xf>
    <xf numFmtId="9" fontId="0" fillId="0" borderId="16" xfId="1" applyFont="1" applyBorder="1" applyAlignment="1">
      <alignment horizontal="center"/>
    </xf>
    <xf numFmtId="0" fontId="31" fillId="0" borderId="0" xfId="0" applyFont="1"/>
    <xf numFmtId="0" fontId="0" fillId="0" borderId="0" xfId="0" applyFill="1" applyBorder="1" applyAlignment="1">
      <alignment horizontal="center"/>
    </xf>
    <xf numFmtId="0" fontId="9" fillId="6" borderId="0" xfId="0" applyFont="1" applyFill="1" applyBorder="1" applyAlignment="1" applyProtection="1">
      <alignment horizontal="left"/>
      <protection hidden="1"/>
    </xf>
    <xf numFmtId="0" fontId="9" fillId="6" borderId="0" xfId="0" applyFont="1" applyFill="1" applyBorder="1" applyProtection="1">
      <protection hidden="1"/>
    </xf>
    <xf numFmtId="0" fontId="14" fillId="6" borderId="0" xfId="0" applyFont="1" applyFill="1" applyBorder="1" applyProtection="1">
      <protection hidden="1"/>
    </xf>
    <xf numFmtId="9" fontId="0" fillId="0" borderId="0" xfId="1" applyFont="1" applyBorder="1" applyAlignment="1">
      <alignment horizontal="center"/>
    </xf>
    <xf numFmtId="3" fontId="0" fillId="0" borderId="13" xfId="0" applyNumberFormat="1" applyBorder="1" applyAlignment="1">
      <alignment horizontal="center"/>
    </xf>
    <xf numFmtId="3" fontId="0" fillId="0" borderId="10" xfId="0" applyNumberFormat="1" applyBorder="1" applyAlignment="1">
      <alignment horizontal="center"/>
    </xf>
    <xf numFmtId="0" fontId="0" fillId="25" borderId="0" xfId="0" applyFill="1" applyBorder="1"/>
    <xf numFmtId="0" fontId="32" fillId="25" borderId="0" xfId="0" applyFont="1" applyFill="1" applyBorder="1" applyAlignment="1">
      <alignment horizontal="center"/>
    </xf>
    <xf numFmtId="0" fontId="32" fillId="25" borderId="0" xfId="0" applyFont="1" applyFill="1" applyBorder="1"/>
    <xf numFmtId="165" fontId="32" fillId="25" borderId="0" xfId="0" applyNumberFormat="1" applyFont="1" applyFill="1" applyBorder="1"/>
    <xf numFmtId="0" fontId="0" fillId="25" borderId="83" xfId="0" applyFill="1" applyBorder="1"/>
    <xf numFmtId="0" fontId="0" fillId="25" borderId="84" xfId="0" applyFill="1" applyBorder="1"/>
    <xf numFmtId="0" fontId="0" fillId="25" borderId="47" xfId="0" applyFill="1" applyBorder="1"/>
    <xf numFmtId="0" fontId="0" fillId="25" borderId="48" xfId="0" applyFill="1" applyBorder="1"/>
    <xf numFmtId="0" fontId="0" fillId="25" borderId="49" xfId="0" applyFill="1" applyBorder="1"/>
    <xf numFmtId="3" fontId="0" fillId="7" borderId="85" xfId="0" applyNumberFormat="1" applyFill="1" applyBorder="1" applyAlignment="1">
      <alignment horizontal="center"/>
    </xf>
    <xf numFmtId="3" fontId="0" fillId="8" borderId="85" xfId="0" applyNumberFormat="1" applyFill="1" applyBorder="1" applyAlignment="1">
      <alignment horizontal="center"/>
    </xf>
    <xf numFmtId="9" fontId="0" fillId="9" borderId="85" xfId="1" applyFont="1" applyFill="1" applyBorder="1" applyAlignment="1">
      <alignment horizontal="center"/>
    </xf>
    <xf numFmtId="9" fontId="0" fillId="8" borderId="86" xfId="0" applyNumberFormat="1" applyFill="1" applyBorder="1" applyAlignment="1">
      <alignment horizontal="center"/>
    </xf>
    <xf numFmtId="0" fontId="3" fillId="0" borderId="50" xfId="0" applyFont="1" applyBorder="1"/>
    <xf numFmtId="0" fontId="2" fillId="20" borderId="87" xfId="0" applyFont="1" applyFill="1" applyBorder="1" applyAlignment="1" applyProtection="1">
      <alignment horizontal="center"/>
      <protection hidden="1"/>
    </xf>
    <xf numFmtId="0" fontId="2" fillId="20" borderId="88" xfId="0" applyFont="1" applyFill="1" applyBorder="1" applyAlignment="1" applyProtection="1">
      <alignment horizontal="center"/>
      <protection hidden="1"/>
    </xf>
    <xf numFmtId="0" fontId="0" fillId="0" borderId="89" xfId="0" applyBorder="1"/>
    <xf numFmtId="0" fontId="0" fillId="0" borderId="90" xfId="0" applyBorder="1" applyAlignment="1">
      <alignment horizontal="center"/>
    </xf>
    <xf numFmtId="0" fontId="3" fillId="0" borderId="89" xfId="0" applyFont="1" applyBorder="1" applyAlignment="1">
      <alignment horizontal="right"/>
    </xf>
    <xf numFmtId="0" fontId="3" fillId="5" borderId="90" xfId="0" applyFont="1" applyFill="1" applyBorder="1" applyAlignment="1">
      <alignment horizontal="center"/>
    </xf>
    <xf numFmtId="0" fontId="3" fillId="0" borderId="91" xfId="0" applyFont="1" applyBorder="1" applyAlignment="1">
      <alignment horizontal="right"/>
    </xf>
    <xf numFmtId="9" fontId="0" fillId="11" borderId="44" xfId="0" applyNumberFormat="1" applyFill="1" applyBorder="1" applyAlignment="1">
      <alignment horizontal="center"/>
    </xf>
    <xf numFmtId="9" fontId="0" fillId="11" borderId="92" xfId="0" applyNumberFormat="1" applyFill="1" applyBorder="1" applyAlignment="1">
      <alignment horizontal="center"/>
    </xf>
    <xf numFmtId="3" fontId="0" fillId="24" borderId="10" xfId="0" applyNumberFormat="1" applyFont="1" applyFill="1" applyBorder="1" applyAlignment="1">
      <alignment horizontal="center"/>
    </xf>
    <xf numFmtId="3" fontId="0" fillId="24" borderId="11" xfId="0" applyNumberFormat="1" applyFont="1" applyFill="1" applyBorder="1" applyAlignment="1">
      <alignment horizontal="center"/>
    </xf>
    <xf numFmtId="3" fontId="0" fillId="7" borderId="10" xfId="0" applyNumberFormat="1" applyFont="1" applyFill="1" applyBorder="1" applyAlignment="1">
      <alignment horizontal="center"/>
    </xf>
    <xf numFmtId="3" fontId="0" fillId="7" borderId="11" xfId="0" applyNumberFormat="1" applyFont="1" applyFill="1" applyBorder="1" applyAlignment="1">
      <alignment horizontal="center"/>
    </xf>
    <xf numFmtId="3" fontId="0" fillId="8" borderId="10" xfId="0" applyNumberFormat="1" applyFont="1" applyFill="1" applyBorder="1" applyAlignment="1">
      <alignment horizontal="center"/>
    </xf>
    <xf numFmtId="3" fontId="0" fillId="8" borderId="11" xfId="0" applyNumberFormat="1" applyFont="1" applyFill="1" applyBorder="1" applyAlignment="1">
      <alignment horizontal="center"/>
    </xf>
    <xf numFmtId="3" fontId="0" fillId="23" borderId="10" xfId="0" applyNumberFormat="1" applyFont="1" applyFill="1" applyBorder="1" applyAlignment="1">
      <alignment horizontal="center"/>
    </xf>
    <xf numFmtId="3" fontId="0" fillId="23" borderId="11" xfId="0" applyNumberFormat="1" applyFont="1" applyFill="1" applyBorder="1" applyAlignment="1">
      <alignment horizontal="center"/>
    </xf>
    <xf numFmtId="3" fontId="0" fillId="8" borderId="15" xfId="0" applyNumberFormat="1" applyFont="1" applyFill="1" applyBorder="1" applyAlignment="1">
      <alignment horizontal="center"/>
    </xf>
    <xf numFmtId="3" fontId="0" fillId="8" borderId="16" xfId="0" applyNumberFormat="1" applyFont="1" applyFill="1" applyBorder="1" applyAlignment="1">
      <alignment horizontal="center"/>
    </xf>
    <xf numFmtId="3" fontId="0" fillId="0" borderId="1" xfId="0" applyNumberFormat="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left"/>
    </xf>
    <xf numFmtId="166" fontId="0" fillId="0" borderId="0" xfId="0" applyNumberFormat="1"/>
    <xf numFmtId="3" fontId="0" fillId="0" borderId="0" xfId="0" applyNumberFormat="1" applyAlignment="1">
      <alignment horizontal="center"/>
    </xf>
    <xf numFmtId="14" fontId="0" fillId="0" borderId="0" xfId="0" applyNumberFormat="1"/>
    <xf numFmtId="1" fontId="0" fillId="0" borderId="0" xfId="0" applyNumberFormat="1" applyAlignment="1">
      <alignment horizontal="center"/>
    </xf>
    <xf numFmtId="168" fontId="0" fillId="0" borderId="0" xfId="0" applyNumberFormat="1"/>
    <xf numFmtId="0" fontId="0" fillId="25" borderId="0" xfId="0" applyFill="1" applyBorder="1" applyAlignment="1"/>
    <xf numFmtId="0" fontId="6" fillId="25" borderId="0" xfId="0" applyFont="1" applyFill="1" applyBorder="1" applyProtection="1">
      <protection hidden="1"/>
    </xf>
    <xf numFmtId="0" fontId="9" fillId="25" borderId="0" xfId="0" applyFont="1" applyFill="1" applyBorder="1" applyProtection="1">
      <protection hidden="1"/>
    </xf>
    <xf numFmtId="0" fontId="39" fillId="25" borderId="0" xfId="0" applyFont="1" applyFill="1" applyBorder="1" applyAlignment="1" applyProtection="1">
      <alignment horizontal="center"/>
      <protection hidden="1"/>
    </xf>
    <xf numFmtId="0" fontId="4" fillId="25" borderId="0" xfId="0" applyFont="1" applyFill="1" applyBorder="1" applyProtection="1">
      <protection hidden="1"/>
    </xf>
    <xf numFmtId="0" fontId="9" fillId="25" borderId="0" xfId="0" applyFont="1" applyFill="1" applyBorder="1" applyAlignment="1" applyProtection="1">
      <alignment horizontal="right"/>
      <protection hidden="1"/>
    </xf>
    <xf numFmtId="167" fontId="19" fillId="25" borderId="0" xfId="0" applyNumberFormat="1" applyFont="1" applyFill="1" applyBorder="1" applyAlignment="1" applyProtection="1">
      <alignment horizontal="center"/>
      <protection hidden="1"/>
    </xf>
    <xf numFmtId="0" fontId="18" fillId="25" borderId="0" xfId="0" applyNumberFormat="1" applyFont="1" applyFill="1" applyBorder="1" applyAlignment="1" applyProtection="1">
      <alignment horizontal="center"/>
      <protection hidden="1"/>
    </xf>
    <xf numFmtId="169" fontId="0" fillId="0" borderId="0" xfId="0" applyNumberFormat="1"/>
    <xf numFmtId="14" fontId="6" fillId="2" borderId="0" xfId="0" applyNumberFormat="1" applyFont="1" applyFill="1" applyBorder="1" applyProtection="1">
      <protection hidden="1"/>
    </xf>
    <xf numFmtId="0" fontId="0" fillId="8" borderId="0" xfId="0" applyFill="1"/>
    <xf numFmtId="0" fontId="24" fillId="8" borderId="0" xfId="0" applyFont="1" applyFill="1"/>
    <xf numFmtId="3" fontId="0" fillId="8" borderId="0" xfId="0" applyNumberFormat="1" applyFill="1"/>
    <xf numFmtId="0" fontId="0" fillId="8" borderId="24" xfId="0" applyFill="1" applyBorder="1"/>
    <xf numFmtId="3" fontId="0" fillId="8" borderId="24" xfId="0" applyNumberFormat="1" applyFill="1" applyBorder="1"/>
    <xf numFmtId="0" fontId="0" fillId="7" borderId="0" xfId="0" applyFill="1"/>
    <xf numFmtId="0" fontId="3" fillId="7" borderId="0" xfId="0" applyFont="1" applyFill="1"/>
    <xf numFmtId="0" fontId="24" fillId="7" borderId="0" xfId="0" applyFont="1" applyFill="1"/>
    <xf numFmtId="3" fontId="0" fillId="7" borderId="0" xfId="0" applyNumberFormat="1" applyFill="1"/>
    <xf numFmtId="0" fontId="0" fillId="7" borderId="24" xfId="0" applyFill="1" applyBorder="1"/>
    <xf numFmtId="3" fontId="0" fillId="7" borderId="24" xfId="0" applyNumberFormat="1" applyFill="1" applyBorder="1"/>
    <xf numFmtId="0" fontId="3" fillId="8" borderId="0" xfId="0" applyFont="1" applyFill="1"/>
    <xf numFmtId="166" fontId="3" fillId="0" borderId="0" xfId="0" applyNumberFormat="1" applyFont="1"/>
    <xf numFmtId="0" fontId="3" fillId="2" borderId="39" xfId="0" applyFont="1" applyFill="1" applyBorder="1" applyAlignment="1">
      <alignment horizontal="center"/>
    </xf>
    <xf numFmtId="0" fontId="3" fillId="10" borderId="40" xfId="0" applyFont="1" applyFill="1" applyBorder="1" applyAlignment="1">
      <alignment horizontal="center"/>
    </xf>
    <xf numFmtId="0" fontId="40" fillId="8" borderId="39" xfId="0" applyFont="1" applyFill="1" applyBorder="1" applyAlignment="1">
      <alignment horizontal="center"/>
    </xf>
    <xf numFmtId="0" fontId="40" fillId="2" borderId="39" xfId="0" applyFont="1" applyFill="1" applyBorder="1" applyAlignment="1">
      <alignment horizontal="center"/>
    </xf>
    <xf numFmtId="0" fontId="3" fillId="9" borderId="0" xfId="0" applyFont="1" applyFill="1"/>
    <xf numFmtId="0" fontId="39" fillId="25" borderId="84" xfId="0" applyFont="1" applyFill="1" applyBorder="1" applyAlignment="1" applyProtection="1">
      <alignment horizontal="center"/>
      <protection hidden="1"/>
    </xf>
    <xf numFmtId="0" fontId="4" fillId="21" borderId="93" xfId="0" applyFont="1" applyFill="1" applyBorder="1" applyProtection="1">
      <protection hidden="1"/>
    </xf>
    <xf numFmtId="0" fontId="9" fillId="21" borderId="94" xfId="0" applyFont="1" applyFill="1" applyBorder="1" applyProtection="1">
      <protection hidden="1"/>
    </xf>
    <xf numFmtId="0" fontId="4" fillId="21" borderId="94" xfId="0" applyFont="1" applyFill="1" applyBorder="1" applyProtection="1">
      <protection hidden="1"/>
    </xf>
    <xf numFmtId="0" fontId="4" fillId="21" borderId="94" xfId="0" applyFont="1" applyFill="1" applyBorder="1" applyAlignment="1" applyProtection="1">
      <alignment vertical="center"/>
      <protection hidden="1"/>
    </xf>
    <xf numFmtId="0" fontId="6" fillId="21" borderId="94" xfId="0" applyFont="1" applyFill="1" applyBorder="1" applyProtection="1">
      <protection hidden="1"/>
    </xf>
    <xf numFmtId="0" fontId="12" fillId="21" borderId="94" xfId="0" applyFont="1" applyFill="1" applyBorder="1" applyProtection="1">
      <protection hidden="1"/>
    </xf>
    <xf numFmtId="0" fontId="6" fillId="21" borderId="95" xfId="0" applyFont="1" applyFill="1" applyBorder="1" applyProtection="1">
      <protection hidden="1"/>
    </xf>
    <xf numFmtId="166" fontId="0" fillId="0" borderId="0" xfId="0" applyNumberFormat="1" applyAlignment="1">
      <alignment horizontal="center"/>
    </xf>
    <xf numFmtId="9" fontId="0" fillId="0" borderId="10" xfId="1" applyFont="1" applyBorder="1" applyAlignment="1">
      <alignment horizontal="center"/>
    </xf>
    <xf numFmtId="0" fontId="41" fillId="0" borderId="0" xfId="0" applyFont="1" applyAlignment="1">
      <alignment horizontal="left"/>
    </xf>
    <xf numFmtId="0" fontId="31" fillId="0" borderId="0" xfId="0" applyFont="1" applyAlignment="1">
      <alignment horizontal="center"/>
    </xf>
    <xf numFmtId="9" fontId="31" fillId="0" borderId="77" xfId="1" applyFont="1" applyBorder="1" applyAlignment="1">
      <alignment horizontal="center"/>
    </xf>
    <xf numFmtId="9" fontId="31" fillId="0" borderId="76" xfId="1" applyFont="1" applyBorder="1" applyAlignment="1">
      <alignment horizontal="center"/>
    </xf>
    <xf numFmtId="9" fontId="31" fillId="0" borderId="1" xfId="1" applyFont="1" applyBorder="1" applyAlignment="1">
      <alignment horizontal="center"/>
    </xf>
    <xf numFmtId="9" fontId="31" fillId="0" borderId="0" xfId="1" applyFont="1" applyBorder="1" applyAlignment="1">
      <alignment horizontal="center"/>
    </xf>
    <xf numFmtId="3" fontId="0" fillId="0" borderId="0" xfId="0" applyNumberFormat="1" applyBorder="1"/>
    <xf numFmtId="0" fontId="6" fillId="27" borderId="61" xfId="0" applyFont="1" applyFill="1" applyBorder="1" applyProtection="1">
      <protection hidden="1"/>
    </xf>
    <xf numFmtId="0" fontId="6" fillId="27" borderId="62" xfId="0" applyFont="1" applyFill="1" applyBorder="1" applyProtection="1">
      <protection hidden="1"/>
    </xf>
    <xf numFmtId="0" fontId="6" fillId="27" borderId="63" xfId="0" applyFont="1" applyFill="1" applyBorder="1" applyProtection="1">
      <protection hidden="1"/>
    </xf>
    <xf numFmtId="0" fontId="6" fillId="27" borderId="64" xfId="0" applyFont="1" applyFill="1" applyBorder="1" applyProtection="1">
      <protection hidden="1"/>
    </xf>
    <xf numFmtId="0" fontId="42" fillId="27" borderId="0" xfId="0" applyFont="1" applyFill="1" applyBorder="1" applyAlignment="1" applyProtection="1">
      <alignment horizontal="left" vertical="center"/>
      <protection hidden="1"/>
    </xf>
    <xf numFmtId="0" fontId="6" fillId="27" borderId="0" xfId="0" applyFont="1" applyFill="1" applyBorder="1" applyProtection="1">
      <protection hidden="1"/>
    </xf>
    <xf numFmtId="0" fontId="6" fillId="27" borderId="65" xfId="0" applyFont="1" applyFill="1" applyBorder="1" applyProtection="1">
      <protection hidden="1"/>
    </xf>
    <xf numFmtId="0" fontId="37" fillId="0" borderId="0" xfId="3" applyFont="1" applyFill="1" applyBorder="1"/>
    <xf numFmtId="0" fontId="37" fillId="0" borderId="0" xfId="0" applyFont="1" applyFill="1" applyBorder="1"/>
    <xf numFmtId="9" fontId="37" fillId="0" borderId="0" xfId="1" applyFont="1" applyFill="1" applyBorder="1"/>
    <xf numFmtId="0" fontId="24" fillId="0" borderId="0" xfId="0" applyFont="1" applyFill="1" applyBorder="1"/>
    <xf numFmtId="0" fontId="3" fillId="0" borderId="0" xfId="0" applyFont="1" applyFill="1" applyBorder="1"/>
    <xf numFmtId="3" fontId="0" fillId="0" borderId="0" xfId="0" applyNumberFormat="1" applyFill="1" applyBorder="1"/>
    <xf numFmtId="9" fontId="0" fillId="0" borderId="0" xfId="1" applyFont="1" applyFill="1" applyBorder="1"/>
    <xf numFmtId="166" fontId="0" fillId="0" borderId="0" xfId="0" applyNumberFormat="1" applyFill="1" applyBorder="1"/>
    <xf numFmtId="2" fontId="0" fillId="0" borderId="0" xfId="0" applyNumberFormat="1" applyFill="1" applyBorder="1"/>
    <xf numFmtId="0" fontId="28" fillId="0" borderId="0" xfId="0" applyFont="1" applyFill="1" applyBorder="1"/>
    <xf numFmtId="0" fontId="0" fillId="0" borderId="0" xfId="0" applyFill="1" applyBorder="1" applyAlignment="1">
      <alignment horizontal="right"/>
    </xf>
    <xf numFmtId="0" fontId="28" fillId="0" borderId="12" xfId="0" applyFont="1" applyBorder="1" applyAlignment="1">
      <alignment horizontal="center"/>
    </xf>
    <xf numFmtId="169" fontId="28" fillId="0" borderId="12" xfId="0" applyNumberFormat="1" applyFont="1" applyBorder="1" applyAlignment="1">
      <alignment horizontal="center"/>
    </xf>
    <xf numFmtId="0" fontId="19" fillId="4" borderId="0" xfId="0" applyFont="1" applyFill="1" applyBorder="1" applyAlignment="1" applyProtection="1">
      <alignment horizontal="right" vertical="center"/>
      <protection hidden="1"/>
    </xf>
    <xf numFmtId="3" fontId="0" fillId="9" borderId="10" xfId="1" applyNumberFormat="1" applyFont="1" applyFill="1" applyBorder="1" applyAlignment="1">
      <alignment horizontal="center"/>
    </xf>
    <xf numFmtId="0" fontId="43" fillId="6" borderId="0" xfId="0" applyFont="1" applyFill="1" applyBorder="1" applyAlignment="1" applyProtection="1">
      <alignment horizontal="left"/>
      <protection hidden="1"/>
    </xf>
    <xf numFmtId="0" fontId="43" fillId="4" borderId="0" xfId="0" applyFont="1" applyFill="1" applyBorder="1" applyProtection="1">
      <protection hidden="1"/>
    </xf>
    <xf numFmtId="0" fontId="33" fillId="6" borderId="0" xfId="0" applyFont="1" applyFill="1" applyBorder="1" applyAlignment="1" applyProtection="1">
      <alignment horizontal="center"/>
      <protection hidden="1"/>
    </xf>
    <xf numFmtId="0" fontId="35" fillId="6" borderId="13" xfId="0" applyFont="1" applyFill="1" applyBorder="1" applyAlignment="1" applyProtection="1">
      <alignment vertical="center" wrapText="1"/>
      <protection hidden="1"/>
    </xf>
    <xf numFmtId="0" fontId="35" fillId="6" borderId="23" xfId="0" applyFont="1" applyFill="1" applyBorder="1" applyAlignment="1" applyProtection="1">
      <alignment vertical="center" wrapText="1"/>
      <protection hidden="1"/>
    </xf>
    <xf numFmtId="0" fontId="35" fillId="6" borderId="14" xfId="0" applyFont="1" applyFill="1" applyBorder="1" applyAlignment="1" applyProtection="1">
      <alignment vertical="center" wrapText="1"/>
      <protection hidden="1"/>
    </xf>
    <xf numFmtId="0" fontId="35" fillId="6" borderId="10" xfId="0" applyFont="1" applyFill="1" applyBorder="1" applyAlignment="1" applyProtection="1">
      <alignment vertical="center" wrapText="1"/>
      <protection hidden="1"/>
    </xf>
    <xf numFmtId="0" fontId="35" fillId="6" borderId="0" xfId="0" applyFont="1" applyFill="1" applyBorder="1" applyAlignment="1" applyProtection="1">
      <alignment vertical="center" wrapText="1"/>
      <protection hidden="1"/>
    </xf>
    <xf numFmtId="0" fontId="35" fillId="6" borderId="11" xfId="0" applyFont="1" applyFill="1" applyBorder="1" applyAlignment="1" applyProtection="1">
      <alignment vertical="center" wrapText="1"/>
      <protection hidden="1"/>
    </xf>
    <xf numFmtId="0" fontId="35" fillId="6" borderId="15" xfId="0" applyFont="1" applyFill="1" applyBorder="1" applyAlignment="1" applyProtection="1">
      <alignment vertical="center" wrapText="1"/>
      <protection hidden="1"/>
    </xf>
    <xf numFmtId="0" fontId="35" fillId="6" borderId="24" xfId="0" applyFont="1" applyFill="1" applyBorder="1" applyAlignment="1" applyProtection="1">
      <alignment vertical="center" wrapText="1"/>
      <protection hidden="1"/>
    </xf>
    <xf numFmtId="0" fontId="35" fillId="6" borderId="16" xfId="0" applyFont="1" applyFill="1" applyBorder="1" applyAlignment="1" applyProtection="1">
      <alignment vertical="center" wrapText="1"/>
      <protection hidden="1"/>
    </xf>
    <xf numFmtId="0" fontId="38" fillId="25" borderId="0" xfId="0" applyFont="1" applyFill="1" applyBorder="1" applyAlignment="1" applyProtection="1">
      <alignment horizontal="center" vertical="center"/>
      <protection hidden="1"/>
    </xf>
    <xf numFmtId="0" fontId="14" fillId="27" borderId="0" xfId="0" applyFont="1" applyFill="1" applyBorder="1" applyAlignment="1" applyProtection="1">
      <alignment horizontal="center" vertical="center" wrapText="1"/>
      <protection hidden="1"/>
    </xf>
    <xf numFmtId="0" fontId="14" fillId="27" borderId="96" xfId="0" applyFont="1" applyFill="1" applyBorder="1" applyAlignment="1" applyProtection="1">
      <alignment horizontal="center" vertical="center" wrapText="1"/>
      <protection hidden="1"/>
    </xf>
    <xf numFmtId="0" fontId="3" fillId="0" borderId="34" xfId="0" applyFont="1"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28" fillId="0" borderId="12" xfId="0" applyFont="1" applyBorder="1" applyAlignment="1">
      <alignment horizontal="center"/>
    </xf>
    <xf numFmtId="0" fontId="31" fillId="0" borderId="0" xfId="0" applyFont="1" applyAlignment="1">
      <alignment horizontal="center"/>
    </xf>
    <xf numFmtId="0" fontId="3" fillId="0" borderId="13" xfId="0" applyFont="1" applyBorder="1" applyAlignment="1">
      <alignment horizontal="center"/>
    </xf>
    <xf numFmtId="0" fontId="3" fillId="0" borderId="23" xfId="0" applyFont="1" applyBorder="1" applyAlignment="1">
      <alignment horizontal="center"/>
    </xf>
    <xf numFmtId="0" fontId="0" fillId="0" borderId="23" xfId="0" applyBorder="1" applyAlignment="1">
      <alignment horizontal="center"/>
    </xf>
    <xf numFmtId="0" fontId="0" fillId="0" borderId="14" xfId="0" applyBorder="1" applyAlignment="1">
      <alignment horizontal="center"/>
    </xf>
  </cellXfs>
  <cellStyles count="4">
    <cellStyle name="Bad" xfId="3" builtinId="27"/>
    <cellStyle name="Comma" xfId="2" builtinId="3"/>
    <cellStyle name="Normal" xfId="0" builtinId="0"/>
    <cellStyle name="Percent" xfId="1" builtinId="5"/>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font>
    </dxf>
    <dxf>
      <fill>
        <patternFill>
          <bgColor rgb="FFFFFF00"/>
        </patternFill>
      </fill>
    </dxf>
    <dxf>
      <font>
        <color theme="1"/>
      </font>
      <fill>
        <patternFill>
          <bgColor rgb="FF009900"/>
        </patternFill>
      </fill>
    </dxf>
    <dxf>
      <font>
        <color auto="1"/>
      </font>
      <fill>
        <patternFill>
          <bgColor rgb="FF33CC33"/>
        </patternFill>
      </fill>
    </dxf>
    <dxf>
      <font>
        <color auto="1"/>
      </font>
      <fill>
        <patternFill>
          <bgColor rgb="FF66FF3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6.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hartsheet" Target="chartsheets/sheet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15617370972732"/>
          <c:y val="5.0386100386100384E-2"/>
          <c:w val="0.87384382629027646"/>
          <c:h val="0.85933537090758405"/>
        </c:manualLayout>
      </c:layout>
      <c:lineChart>
        <c:grouping val="standard"/>
        <c:varyColors val="0"/>
        <c:ser>
          <c:idx val="0"/>
          <c:order val="0"/>
          <c:tx>
            <c:v>Projected Landings</c:v>
          </c:tx>
          <c:spPr>
            <a:ln w="63500">
              <a:solidFill>
                <a:schemeClr val="tx2">
                  <a:lumMod val="75000"/>
                </a:schemeClr>
              </a:solidFill>
              <a:prstDash val="sysDash"/>
            </a:ln>
          </c:spPr>
          <c:marker>
            <c:symbol val="none"/>
          </c:marker>
          <c:cat>
            <c:strRef>
              <c:f>cumlandings!$C$1:$O$1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cumlandings!$B$2:$N$2</c:f>
              <c:numCache>
                <c:formatCode>#,##0.0</c:formatCode>
                <c:ptCount val="13"/>
                <c:pt idx="0" formatCode="General">
                  <c:v>0</c:v>
                </c:pt>
                <c:pt idx="1">
                  <c:v>119094.37625669493</c:v>
                </c:pt>
                <c:pt idx="2">
                  <c:v>226663.49029500003</c:v>
                </c:pt>
                <c:pt idx="3">
                  <c:v>369511.26730081969</c:v>
                </c:pt>
                <c:pt idx="4">
                  <c:v>507751.0515</c:v>
                </c:pt>
                <c:pt idx="5">
                  <c:v>598781.75960449176</c:v>
                </c:pt>
                <c:pt idx="6">
                  <c:v>686875.99325399997</c:v>
                </c:pt>
                <c:pt idx="7">
                  <c:v>1170101.053539</c:v>
                </c:pt>
                <c:pt idx="8">
                  <c:v>1653326.1138240001</c:v>
                </c:pt>
                <c:pt idx="9">
                  <c:v>1843374.2329189181</c:v>
                </c:pt>
                <c:pt idx="10">
                  <c:v>2039757.2893170002</c:v>
                </c:pt>
                <c:pt idx="11">
                  <c:v>2595460.3162647053</c:v>
                </c:pt>
                <c:pt idx="12">
                  <c:v>3169686.7774440004</c:v>
                </c:pt>
              </c:numCache>
            </c:numRef>
          </c:val>
          <c:smooth val="0"/>
          <c:extLst>
            <c:ext xmlns:c16="http://schemas.microsoft.com/office/drawing/2014/chart" uri="{C3380CC4-5D6E-409C-BE32-E72D297353CC}">
              <c16:uniqueId val="{00000000-B64B-4A4C-82A1-FABF2DDCC1EA}"/>
            </c:ext>
          </c:extLst>
        </c:ser>
        <c:ser>
          <c:idx val="5"/>
          <c:order val="1"/>
          <c:tx>
            <c:v>Alt 1 ACL</c:v>
          </c:tx>
          <c:spPr>
            <a:ln>
              <a:solidFill>
                <a:schemeClr val="bg1">
                  <a:lumMod val="50000"/>
                </a:schemeClr>
              </a:solidFill>
            </a:ln>
          </c:spPr>
          <c:marker>
            <c:symbol val="none"/>
          </c:marker>
          <c:cat>
            <c:strRef>
              <c:f>cumlandings!$C$1:$O$1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cumlandings!$B$3:$N$3</c:f>
              <c:numCache>
                <c:formatCode>#,##0</c:formatCode>
                <c:ptCount val="13"/>
                <c:pt idx="0">
                  <c:v>2771911</c:v>
                </c:pt>
                <c:pt idx="1">
                  <c:v>2771911</c:v>
                </c:pt>
                <c:pt idx="2">
                  <c:v>2771911</c:v>
                </c:pt>
                <c:pt idx="3">
                  <c:v>2771911</c:v>
                </c:pt>
                <c:pt idx="4">
                  <c:v>2771911</c:v>
                </c:pt>
                <c:pt idx="5">
                  <c:v>2771911</c:v>
                </c:pt>
                <c:pt idx="6">
                  <c:v>2771911</c:v>
                </c:pt>
                <c:pt idx="7">
                  <c:v>2771911</c:v>
                </c:pt>
                <c:pt idx="8">
                  <c:v>2771911</c:v>
                </c:pt>
                <c:pt idx="9">
                  <c:v>2771911</c:v>
                </c:pt>
                <c:pt idx="10">
                  <c:v>2771911</c:v>
                </c:pt>
                <c:pt idx="11">
                  <c:v>2771911</c:v>
                </c:pt>
                <c:pt idx="12">
                  <c:v>2771911</c:v>
                </c:pt>
              </c:numCache>
            </c:numRef>
          </c:val>
          <c:smooth val="0"/>
          <c:extLst>
            <c:ext xmlns:c16="http://schemas.microsoft.com/office/drawing/2014/chart" uri="{C3380CC4-5D6E-409C-BE32-E72D297353CC}">
              <c16:uniqueId val="{00000001-B64B-4A4C-82A1-FABF2DDCC1EA}"/>
            </c:ext>
          </c:extLst>
        </c:ser>
        <c:ser>
          <c:idx val="4"/>
          <c:order val="2"/>
          <c:tx>
            <c:v>Alt 2 ACL</c:v>
          </c:tx>
          <c:spPr>
            <a:ln>
              <a:solidFill>
                <a:schemeClr val="tx1"/>
              </a:solidFill>
            </a:ln>
          </c:spPr>
          <c:marker>
            <c:symbol val="none"/>
          </c:marker>
          <c:cat>
            <c:strRef>
              <c:f>cumlandings!$C$1:$O$1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cumlandings!$B$4:$N$4</c:f>
              <c:numCache>
                <c:formatCode>#,##0</c:formatCode>
                <c:ptCount val="13"/>
                <c:pt idx="0">
                  <c:v>2779989</c:v>
                </c:pt>
                <c:pt idx="1">
                  <c:v>2779989</c:v>
                </c:pt>
                <c:pt idx="2">
                  <c:v>2779989</c:v>
                </c:pt>
                <c:pt idx="3">
                  <c:v>2779989</c:v>
                </c:pt>
                <c:pt idx="4">
                  <c:v>2779989</c:v>
                </c:pt>
                <c:pt idx="5">
                  <c:v>2779989</c:v>
                </c:pt>
                <c:pt idx="6">
                  <c:v>2779989</c:v>
                </c:pt>
                <c:pt idx="7">
                  <c:v>2779989</c:v>
                </c:pt>
                <c:pt idx="8">
                  <c:v>2779989</c:v>
                </c:pt>
                <c:pt idx="9">
                  <c:v>2779989</c:v>
                </c:pt>
                <c:pt idx="10">
                  <c:v>2779989</c:v>
                </c:pt>
                <c:pt idx="11">
                  <c:v>2779989</c:v>
                </c:pt>
                <c:pt idx="12">
                  <c:v>2779989</c:v>
                </c:pt>
              </c:numCache>
            </c:numRef>
          </c:val>
          <c:smooth val="0"/>
          <c:extLst>
            <c:ext xmlns:c16="http://schemas.microsoft.com/office/drawing/2014/chart" uri="{C3380CC4-5D6E-409C-BE32-E72D297353CC}">
              <c16:uniqueId val="{00000002-B64B-4A4C-82A1-FABF2DDCC1EA}"/>
            </c:ext>
          </c:extLst>
        </c:ser>
        <c:ser>
          <c:idx val="3"/>
          <c:order val="3"/>
          <c:tx>
            <c:v>Alt 3 ACL</c:v>
          </c:tx>
          <c:marker>
            <c:symbol val="none"/>
          </c:marker>
          <c:cat>
            <c:strRef>
              <c:f>cumlandings!$C$1:$O$1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cumlandings!$B$5:$N$5</c:f>
              <c:numCache>
                <c:formatCode>#,##0</c:formatCode>
                <c:ptCount val="13"/>
                <c:pt idx="0">
                  <c:v>2814613</c:v>
                </c:pt>
                <c:pt idx="1">
                  <c:v>2814613</c:v>
                </c:pt>
                <c:pt idx="2">
                  <c:v>2814613</c:v>
                </c:pt>
                <c:pt idx="3">
                  <c:v>2814613</c:v>
                </c:pt>
                <c:pt idx="4">
                  <c:v>2814613</c:v>
                </c:pt>
                <c:pt idx="5">
                  <c:v>2814613</c:v>
                </c:pt>
                <c:pt idx="6">
                  <c:v>2814613</c:v>
                </c:pt>
                <c:pt idx="7">
                  <c:v>2814613</c:v>
                </c:pt>
                <c:pt idx="8">
                  <c:v>2814613</c:v>
                </c:pt>
                <c:pt idx="9">
                  <c:v>2814613</c:v>
                </c:pt>
                <c:pt idx="10">
                  <c:v>2814613</c:v>
                </c:pt>
                <c:pt idx="11">
                  <c:v>2814613</c:v>
                </c:pt>
                <c:pt idx="12">
                  <c:v>2814613</c:v>
                </c:pt>
              </c:numCache>
            </c:numRef>
          </c:val>
          <c:smooth val="0"/>
          <c:extLst>
            <c:ext xmlns:c16="http://schemas.microsoft.com/office/drawing/2014/chart" uri="{C3380CC4-5D6E-409C-BE32-E72D297353CC}">
              <c16:uniqueId val="{00000003-B64B-4A4C-82A1-FABF2DDCC1EA}"/>
            </c:ext>
          </c:extLst>
        </c:ser>
        <c:ser>
          <c:idx val="1"/>
          <c:order val="4"/>
          <c:tx>
            <c:v>Preferred Alt 4 ACL</c:v>
          </c:tx>
          <c:spPr>
            <a:ln>
              <a:solidFill>
                <a:schemeClr val="accent6">
                  <a:lumMod val="75000"/>
                </a:schemeClr>
              </a:solidFill>
            </a:ln>
          </c:spPr>
          <c:marker>
            <c:symbol val="none"/>
          </c:marker>
          <c:cat>
            <c:strRef>
              <c:f>cumlandings!$C$1:$O$1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cumlandings!$B$6:$N$6</c:f>
              <c:numCache>
                <c:formatCode>#,##0</c:formatCode>
                <c:ptCount val="13"/>
                <c:pt idx="0">
                  <c:v>2798744</c:v>
                </c:pt>
                <c:pt idx="1">
                  <c:v>2798744</c:v>
                </c:pt>
                <c:pt idx="2">
                  <c:v>2798744</c:v>
                </c:pt>
                <c:pt idx="3">
                  <c:v>2798744</c:v>
                </c:pt>
                <c:pt idx="4">
                  <c:v>2798744</c:v>
                </c:pt>
                <c:pt idx="5">
                  <c:v>2798744</c:v>
                </c:pt>
                <c:pt idx="6">
                  <c:v>2798744</c:v>
                </c:pt>
                <c:pt idx="7">
                  <c:v>2798744</c:v>
                </c:pt>
                <c:pt idx="8">
                  <c:v>2798744</c:v>
                </c:pt>
                <c:pt idx="9">
                  <c:v>2798744</c:v>
                </c:pt>
                <c:pt idx="10">
                  <c:v>2798744</c:v>
                </c:pt>
                <c:pt idx="11">
                  <c:v>2798744</c:v>
                </c:pt>
                <c:pt idx="12">
                  <c:v>2798744</c:v>
                </c:pt>
              </c:numCache>
            </c:numRef>
          </c:val>
          <c:smooth val="0"/>
          <c:extLst>
            <c:ext xmlns:c16="http://schemas.microsoft.com/office/drawing/2014/chart" uri="{C3380CC4-5D6E-409C-BE32-E72D297353CC}">
              <c16:uniqueId val="{00000004-B64B-4A4C-82A1-FABF2DDCC1EA}"/>
            </c:ext>
          </c:extLst>
        </c:ser>
        <c:dLbls>
          <c:showLegendKey val="0"/>
          <c:showVal val="0"/>
          <c:showCatName val="0"/>
          <c:showSerName val="0"/>
          <c:showPercent val="0"/>
          <c:showBubbleSize val="0"/>
        </c:dLbls>
        <c:smooth val="0"/>
        <c:axId val="646029824"/>
        <c:axId val="644434752"/>
      </c:lineChart>
      <c:catAx>
        <c:axId val="646029824"/>
        <c:scaling>
          <c:orientation val="minMax"/>
        </c:scaling>
        <c:delete val="0"/>
        <c:axPos val="b"/>
        <c:numFmt formatCode="General" sourceLinked="0"/>
        <c:majorTickMark val="none"/>
        <c:minorTickMark val="cross"/>
        <c:tickLblPos val="nextTo"/>
        <c:spPr>
          <a:ln w="25400">
            <a:solidFill>
              <a:schemeClr val="tx1"/>
            </a:solidFill>
          </a:ln>
        </c:spPr>
        <c:crossAx val="644434752"/>
        <c:crosses val="autoZero"/>
        <c:auto val="1"/>
        <c:lblAlgn val="ctr"/>
        <c:lblOffset val="100"/>
        <c:noMultiLvlLbl val="0"/>
      </c:catAx>
      <c:valAx>
        <c:axId val="644434752"/>
        <c:scaling>
          <c:orientation val="minMax"/>
        </c:scaling>
        <c:delete val="0"/>
        <c:axPos val="l"/>
        <c:title>
          <c:tx>
            <c:rich>
              <a:bodyPr rot="-5400000" vert="horz"/>
              <a:lstStyle/>
              <a:p>
                <a:pPr>
                  <a:defRPr/>
                </a:pPr>
                <a:r>
                  <a:rPr lang="en-US"/>
                  <a:t>Landings (lbs ww)</a:t>
                </a:r>
              </a:p>
            </c:rich>
          </c:tx>
          <c:layout>
            <c:manualLayout>
              <c:xMode val="edge"/>
              <c:yMode val="edge"/>
              <c:x val="0"/>
              <c:y val="0.19584464359718248"/>
            </c:manualLayout>
          </c:layout>
          <c:overlay val="0"/>
        </c:title>
        <c:numFmt formatCode="#,##0" sourceLinked="0"/>
        <c:majorTickMark val="cross"/>
        <c:minorTickMark val="out"/>
        <c:tickLblPos val="nextTo"/>
        <c:spPr>
          <a:ln w="25400">
            <a:solidFill>
              <a:schemeClr val="tx1"/>
            </a:solidFill>
          </a:ln>
        </c:spPr>
        <c:crossAx val="646029824"/>
        <c:crossesAt val="1"/>
        <c:crossBetween val="between"/>
      </c:valAx>
    </c:plotArea>
    <c:legend>
      <c:legendPos val="tr"/>
      <c:layout>
        <c:manualLayout>
          <c:xMode val="edge"/>
          <c:yMode val="edge"/>
          <c:x val="0.1277186549527877"/>
          <c:y val="4.3413319097824712E-2"/>
          <c:w val="0.2312920592193809"/>
          <c:h val="0.37765861470706102"/>
        </c:manualLayout>
      </c:layout>
      <c:overlay val="1"/>
      <c:spPr>
        <a:solidFill>
          <a:schemeClr val="bg1"/>
        </a:solidFill>
      </c:spPr>
    </c:legend>
    <c:plotVisOnly val="1"/>
    <c:dispBlanksAs val="gap"/>
    <c:showDLblsOverMax val="0"/>
  </c:chart>
  <c:txPr>
    <a:bodyPr/>
    <a:lstStyle/>
    <a:p>
      <a:pPr>
        <a:defRPr sz="1400">
          <a:latin typeface="Arial" pitchFamily="34" charset="0"/>
          <a:cs typeface="Arial"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15</c:v>
          </c:tx>
          <c:marker>
            <c:symbol val="none"/>
          </c:marker>
          <c:cat>
            <c:numRef>
              <c:f>Bag_Limit!$BW$44:$CH$44</c:f>
              <c:numCache>
                <c:formatCode>General</c:formatCode>
                <c:ptCount val="12"/>
              </c:numCache>
            </c:numRef>
          </c:cat>
          <c:val>
            <c:numRef>
              <c:f>Bag_Limit!$BW$46:$CH$46</c:f>
              <c:numCache>
                <c:formatCode>General</c:formatCode>
                <c:ptCount val="12"/>
              </c:numCache>
            </c:numRef>
          </c:val>
          <c:smooth val="0"/>
          <c:extLst>
            <c:ext xmlns:c16="http://schemas.microsoft.com/office/drawing/2014/chart" uri="{C3380CC4-5D6E-409C-BE32-E72D297353CC}">
              <c16:uniqueId val="{00000000-C9D3-4B5A-856F-13DECA501586}"/>
            </c:ext>
          </c:extLst>
        </c:ser>
        <c:ser>
          <c:idx val="1"/>
          <c:order val="1"/>
          <c:tx>
            <c:v>16</c:v>
          </c:tx>
          <c:marker>
            <c:symbol val="none"/>
          </c:marker>
          <c:cat>
            <c:numRef>
              <c:f>Bag_Limit!$BW$44:$CH$44</c:f>
              <c:numCache>
                <c:formatCode>General</c:formatCode>
                <c:ptCount val="12"/>
              </c:numCache>
            </c:numRef>
          </c:cat>
          <c:val>
            <c:numRef>
              <c:f>Bag_Limit!$BW$47:$CH$47</c:f>
              <c:numCache>
                <c:formatCode>General</c:formatCode>
                <c:ptCount val="12"/>
              </c:numCache>
            </c:numRef>
          </c:val>
          <c:smooth val="0"/>
          <c:extLst>
            <c:ext xmlns:c16="http://schemas.microsoft.com/office/drawing/2014/chart" uri="{C3380CC4-5D6E-409C-BE32-E72D297353CC}">
              <c16:uniqueId val="{00000001-C9D3-4B5A-856F-13DECA501586}"/>
            </c:ext>
          </c:extLst>
        </c:ser>
        <c:ser>
          <c:idx val="2"/>
          <c:order val="2"/>
          <c:tx>
            <c:v>17</c:v>
          </c:tx>
          <c:marker>
            <c:symbol val="none"/>
          </c:marker>
          <c:cat>
            <c:numRef>
              <c:f>Bag_Limit!$BW$44:$CH$44</c:f>
              <c:numCache>
                <c:formatCode>General</c:formatCode>
                <c:ptCount val="12"/>
              </c:numCache>
            </c:numRef>
          </c:cat>
          <c:val>
            <c:numRef>
              <c:f>Bag_Limit!$BW$48:$CH$48</c:f>
              <c:numCache>
                <c:formatCode>General</c:formatCode>
                <c:ptCount val="12"/>
              </c:numCache>
            </c:numRef>
          </c:val>
          <c:smooth val="0"/>
          <c:extLst>
            <c:ext xmlns:c16="http://schemas.microsoft.com/office/drawing/2014/chart" uri="{C3380CC4-5D6E-409C-BE32-E72D297353CC}">
              <c16:uniqueId val="{00000002-C9D3-4B5A-856F-13DECA501586}"/>
            </c:ext>
          </c:extLst>
        </c:ser>
        <c:ser>
          <c:idx val="3"/>
          <c:order val="3"/>
          <c:tx>
            <c:v>18</c:v>
          </c:tx>
          <c:marker>
            <c:symbol val="none"/>
          </c:marker>
          <c:cat>
            <c:numRef>
              <c:f>Bag_Limit!$BW$44:$CH$44</c:f>
              <c:numCache>
                <c:formatCode>General</c:formatCode>
                <c:ptCount val="12"/>
              </c:numCache>
            </c:numRef>
          </c:cat>
          <c:val>
            <c:numRef>
              <c:f>Bag_Limit!$BW$49:$CH$49</c:f>
              <c:numCache>
                <c:formatCode>General</c:formatCode>
                <c:ptCount val="12"/>
              </c:numCache>
            </c:numRef>
          </c:val>
          <c:smooth val="0"/>
          <c:extLst>
            <c:ext xmlns:c16="http://schemas.microsoft.com/office/drawing/2014/chart" uri="{C3380CC4-5D6E-409C-BE32-E72D297353CC}">
              <c16:uniqueId val="{00000003-C9D3-4B5A-856F-13DECA501586}"/>
            </c:ext>
          </c:extLst>
        </c:ser>
        <c:ser>
          <c:idx val="4"/>
          <c:order val="4"/>
          <c:tx>
            <c:v>19</c:v>
          </c:tx>
          <c:marker>
            <c:symbol val="none"/>
          </c:marker>
          <c:cat>
            <c:numRef>
              <c:f>Bag_Limit!$BW$44:$CH$44</c:f>
              <c:numCache>
                <c:formatCode>General</c:formatCode>
                <c:ptCount val="12"/>
              </c:numCache>
            </c:numRef>
          </c:cat>
          <c:val>
            <c:numRef>
              <c:f>Bag_Limit!$BW$50:$CH$50</c:f>
              <c:numCache>
                <c:formatCode>General</c:formatCode>
                <c:ptCount val="12"/>
              </c:numCache>
            </c:numRef>
          </c:val>
          <c:smooth val="0"/>
          <c:extLst>
            <c:ext xmlns:c16="http://schemas.microsoft.com/office/drawing/2014/chart" uri="{C3380CC4-5D6E-409C-BE32-E72D297353CC}">
              <c16:uniqueId val="{00000004-C9D3-4B5A-856F-13DECA501586}"/>
            </c:ext>
          </c:extLst>
        </c:ser>
        <c:ser>
          <c:idx val="5"/>
          <c:order val="5"/>
          <c:tx>
            <c:v>20</c:v>
          </c:tx>
          <c:marker>
            <c:symbol val="none"/>
          </c:marker>
          <c:cat>
            <c:numRef>
              <c:f>Bag_Limit!$BW$44:$CH$44</c:f>
              <c:numCache>
                <c:formatCode>General</c:formatCode>
                <c:ptCount val="12"/>
              </c:numCache>
            </c:numRef>
          </c:cat>
          <c:val>
            <c:numRef>
              <c:f>Bag_Limit!$BW$51:$CH$51</c:f>
              <c:numCache>
                <c:formatCode>General</c:formatCode>
                <c:ptCount val="12"/>
              </c:numCache>
            </c:numRef>
          </c:val>
          <c:smooth val="0"/>
          <c:extLst>
            <c:ext xmlns:c16="http://schemas.microsoft.com/office/drawing/2014/chart" uri="{C3380CC4-5D6E-409C-BE32-E72D297353CC}">
              <c16:uniqueId val="{00000005-C9D3-4B5A-856F-13DECA501586}"/>
            </c:ext>
          </c:extLst>
        </c:ser>
        <c:dLbls>
          <c:showLegendKey val="0"/>
          <c:showVal val="0"/>
          <c:showCatName val="0"/>
          <c:showSerName val="0"/>
          <c:showPercent val="0"/>
          <c:showBubbleSize val="0"/>
        </c:dLbls>
        <c:smooth val="0"/>
        <c:axId val="646266880"/>
        <c:axId val="644438208"/>
      </c:lineChart>
      <c:catAx>
        <c:axId val="646266880"/>
        <c:scaling>
          <c:orientation val="minMax"/>
        </c:scaling>
        <c:delete val="0"/>
        <c:axPos val="b"/>
        <c:title>
          <c:tx>
            <c:rich>
              <a:bodyPr/>
              <a:lstStyle/>
              <a:p>
                <a:pPr>
                  <a:defRPr/>
                </a:pPr>
                <a:r>
                  <a:rPr lang="en-US"/>
                  <a:t>Month</a:t>
                </a:r>
              </a:p>
            </c:rich>
          </c:tx>
          <c:overlay val="0"/>
        </c:title>
        <c:numFmt formatCode="General" sourceLinked="1"/>
        <c:majorTickMark val="out"/>
        <c:minorTickMark val="none"/>
        <c:tickLblPos val="nextTo"/>
        <c:crossAx val="644438208"/>
        <c:crosses val="autoZero"/>
        <c:auto val="1"/>
        <c:lblAlgn val="ctr"/>
        <c:lblOffset val="100"/>
        <c:noMultiLvlLbl val="0"/>
      </c:catAx>
      <c:valAx>
        <c:axId val="644438208"/>
        <c:scaling>
          <c:orientation val="minMax"/>
        </c:scaling>
        <c:delete val="0"/>
        <c:axPos val="l"/>
        <c:title>
          <c:tx>
            <c:rich>
              <a:bodyPr rot="-5400000" vert="horz"/>
              <a:lstStyle/>
              <a:p>
                <a:pPr>
                  <a:defRPr/>
                </a:pPr>
                <a:r>
                  <a:rPr lang="en-US"/>
                  <a:t>Percent Reduction</a:t>
                </a:r>
              </a:p>
            </c:rich>
          </c:tx>
          <c:layout>
            <c:manualLayout>
              <c:xMode val="edge"/>
              <c:yMode val="edge"/>
              <c:x val="0"/>
              <c:y val="0.29627761068009034"/>
            </c:manualLayout>
          </c:layout>
          <c:overlay val="0"/>
        </c:title>
        <c:numFmt formatCode="General" sourceLinked="1"/>
        <c:majorTickMark val="out"/>
        <c:minorTickMark val="none"/>
        <c:tickLblPos val="nextTo"/>
        <c:crossAx val="646266880"/>
        <c:crosses val="autoZero"/>
        <c:crossBetween val="between"/>
      </c:valAx>
    </c:plotArea>
    <c:legend>
      <c:legendPos val="r"/>
      <c:overlay val="0"/>
    </c:legend>
    <c:plotVisOnly val="1"/>
    <c:dispBlanksAs val="gap"/>
    <c:showDLblsOverMax val="0"/>
  </c:chart>
  <c:spPr>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25841950479091"/>
          <c:y val="2.1453052634155052E-2"/>
          <c:w val="0.87374158049521233"/>
          <c:h val="0.88489742977931951"/>
        </c:manualLayout>
      </c:layout>
      <c:lineChart>
        <c:grouping val="standard"/>
        <c:varyColors val="0"/>
        <c:ser>
          <c:idx val="1"/>
          <c:order val="0"/>
          <c:tx>
            <c:v>2009 Landings</c:v>
          </c:tx>
          <c:spPr>
            <a:ln>
              <a:solidFill>
                <a:schemeClr val="tx2">
                  <a:lumMod val="75000"/>
                </a:schemeClr>
              </a:solidFill>
            </a:ln>
          </c:spPr>
          <c:marker>
            <c:symbol val="none"/>
          </c:marker>
          <c:val>
            <c:numRef>
              <c:f>Month_figure!$B$6:$M$6</c:f>
              <c:numCache>
                <c:formatCode>General</c:formatCode>
                <c:ptCount val="12"/>
                <c:pt idx="0">
                  <c:v>5130.5901730833411</c:v>
                </c:pt>
                <c:pt idx="1">
                  <c:v>4356.2943083462433</c:v>
                </c:pt>
                <c:pt idx="2">
                  <c:v>7823.4841713852675</c:v>
                </c:pt>
                <c:pt idx="3">
                  <c:v>10011.715646430903</c:v>
                </c:pt>
                <c:pt idx="4">
                  <c:v>128562.86990318463</c:v>
                </c:pt>
                <c:pt idx="5">
                  <c:v>127537.40666790772</c:v>
                </c:pt>
                <c:pt idx="6">
                  <c:v>37407.162550748333</c:v>
                </c:pt>
                <c:pt idx="7">
                  <c:v>34463.922343748338</c:v>
                </c:pt>
                <c:pt idx="8">
                  <c:v>17233.193417101105</c:v>
                </c:pt>
                <c:pt idx="9">
                  <c:v>17465.64256504448</c:v>
                </c:pt>
                <c:pt idx="10">
                  <c:v>5551.0573360194439</c:v>
                </c:pt>
                <c:pt idx="11">
                  <c:v>5612.3219273534269</c:v>
                </c:pt>
              </c:numCache>
            </c:numRef>
          </c:val>
          <c:smooth val="0"/>
          <c:extLst>
            <c:ext xmlns:c16="http://schemas.microsoft.com/office/drawing/2014/chart" uri="{C3380CC4-5D6E-409C-BE32-E72D297353CC}">
              <c16:uniqueId val="{00000000-FA48-4CC8-8176-C065E9726D65}"/>
            </c:ext>
          </c:extLst>
        </c:ser>
        <c:ser>
          <c:idx val="3"/>
          <c:order val="1"/>
          <c:tx>
            <c:v>2010 Landings</c:v>
          </c:tx>
          <c:spPr>
            <a:ln>
              <a:solidFill>
                <a:schemeClr val="bg2">
                  <a:lumMod val="25000"/>
                </a:schemeClr>
              </a:solidFill>
              <a:prstDash val="dash"/>
            </a:ln>
          </c:spPr>
          <c:marker>
            <c:symbol val="none"/>
          </c:marker>
          <c:val>
            <c:numRef>
              <c:f>Month_figure!$B$7:$M$7</c:f>
              <c:numCache>
                <c:formatCode>General</c:formatCode>
                <c:ptCount val="12"/>
                <c:pt idx="0">
                  <c:v>1677.8196194564794</c:v>
                </c:pt>
                <c:pt idx="1">
                  <c:v>2041.543135309078</c:v>
                </c:pt>
                <c:pt idx="2">
                  <c:v>18695.358698721881</c:v>
                </c:pt>
                <c:pt idx="3">
                  <c:v>19045.141738298593</c:v>
                </c:pt>
                <c:pt idx="4">
                  <c:v>25946.686372438329</c:v>
                </c:pt>
                <c:pt idx="5">
                  <c:v>26047.078470695156</c:v>
                </c:pt>
                <c:pt idx="6">
                  <c:v>19461.88951734412</c:v>
                </c:pt>
                <c:pt idx="7">
                  <c:v>19068.474238144121</c:v>
                </c:pt>
                <c:pt idx="8">
                  <c:v>58653.113642339609</c:v>
                </c:pt>
                <c:pt idx="9">
                  <c:v>63777.431121557594</c:v>
                </c:pt>
                <c:pt idx="10">
                  <c:v>21503.78418299256</c:v>
                </c:pt>
                <c:pt idx="11">
                  <c:v>20442.17738929898</c:v>
                </c:pt>
              </c:numCache>
            </c:numRef>
          </c:val>
          <c:smooth val="0"/>
          <c:extLst>
            <c:ext xmlns:c16="http://schemas.microsoft.com/office/drawing/2014/chart" uri="{C3380CC4-5D6E-409C-BE32-E72D297353CC}">
              <c16:uniqueId val="{00000001-FA48-4CC8-8176-C065E9726D65}"/>
            </c:ext>
          </c:extLst>
        </c:ser>
        <c:ser>
          <c:idx val="2"/>
          <c:order val="2"/>
          <c:tx>
            <c:v>2011 Landings</c:v>
          </c:tx>
          <c:marker>
            <c:symbol val="none"/>
          </c:marker>
          <c:val>
            <c:numRef>
              <c:f>Month_figure!$B$4:$M$4</c:f>
              <c:numCache>
                <c:formatCode>General</c:formatCode>
                <c:ptCount val="12"/>
                <c:pt idx="0">
                  <c:v>12099.140475449882</c:v>
                </c:pt>
                <c:pt idx="1">
                  <c:v>11529.372687503119</c:v>
                </c:pt>
                <c:pt idx="2">
                  <c:v>27715.150183983445</c:v>
                </c:pt>
                <c:pt idx="3">
                  <c:v>27584.85921030656</c:v>
                </c:pt>
                <c:pt idx="4">
                  <c:v>114325.13026702215</c:v>
                </c:pt>
                <c:pt idx="5">
                  <c:v>119259.80993582789</c:v>
                </c:pt>
                <c:pt idx="6">
                  <c:v>52888.053460329997</c:v>
                </c:pt>
                <c:pt idx="7">
                  <c:v>48454.89346033</c:v>
                </c:pt>
                <c:pt idx="8">
                  <c:v>16192.436998211477</c:v>
                </c:pt>
                <c:pt idx="9">
                  <c:v>17755.321564818525</c:v>
                </c:pt>
                <c:pt idx="10">
                  <c:v>8900.0696297344257</c:v>
                </c:pt>
                <c:pt idx="11">
                  <c:v>8883.8479507255743</c:v>
                </c:pt>
              </c:numCache>
            </c:numRef>
          </c:val>
          <c:smooth val="0"/>
          <c:extLst>
            <c:ext xmlns:c16="http://schemas.microsoft.com/office/drawing/2014/chart" uri="{C3380CC4-5D6E-409C-BE32-E72D297353CC}">
              <c16:uniqueId val="{00000002-FA48-4CC8-8176-C065E9726D65}"/>
            </c:ext>
          </c:extLst>
        </c:ser>
        <c:ser>
          <c:idx val="0"/>
          <c:order val="3"/>
          <c:tx>
            <c:v>2013 Projections</c:v>
          </c:tx>
          <c:spPr>
            <a:ln w="31750">
              <a:solidFill>
                <a:srgbClr val="C00000"/>
              </a:solidFill>
            </a:ln>
          </c:spPr>
          <c:marker>
            <c:symbol val="none"/>
          </c:marker>
          <c:cat>
            <c:strRef>
              <c:f>Month_figure!$B$1:$M$1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Month_figure!$B$2:$M$2</c:f>
              <c:numCache>
                <c:formatCode>General</c:formatCode>
                <c:ptCount val="12"/>
                <c:pt idx="0">
                  <c:v>8820.9867000000013</c:v>
                </c:pt>
                <c:pt idx="1">
                  <c:v>7836.4318999999996</c:v>
                </c:pt>
                <c:pt idx="2">
                  <c:v>21684.9166</c:v>
                </c:pt>
                <c:pt idx="3">
                  <c:v>22319.684000000001</c:v>
                </c:pt>
                <c:pt idx="4">
                  <c:v>108984.33050000001</c:v>
                </c:pt>
                <c:pt idx="5">
                  <c:v>110875.96830000001</c:v>
                </c:pt>
                <c:pt idx="6">
                  <c:v>43190.650899999993</c:v>
                </c:pt>
                <c:pt idx="7">
                  <c:v>39963.883099999999</c:v>
                </c:pt>
                <c:pt idx="8">
                  <c:v>17898.3557</c:v>
                </c:pt>
                <c:pt idx="9">
                  <c:v>19219.573</c:v>
                </c:pt>
                <c:pt idx="10">
                  <c:v>5794.95</c:v>
                </c:pt>
                <c:pt idx="11">
                  <c:v>6041.4146999999994</c:v>
                </c:pt>
              </c:numCache>
            </c:numRef>
          </c:val>
          <c:smooth val="0"/>
          <c:extLst>
            <c:ext xmlns:c16="http://schemas.microsoft.com/office/drawing/2014/chart" uri="{C3380CC4-5D6E-409C-BE32-E72D297353CC}">
              <c16:uniqueId val="{00000003-FA48-4CC8-8176-C065E9726D65}"/>
            </c:ext>
          </c:extLst>
        </c:ser>
        <c:dLbls>
          <c:showLegendKey val="0"/>
          <c:showVal val="0"/>
          <c:showCatName val="0"/>
          <c:showSerName val="0"/>
          <c:showPercent val="0"/>
          <c:showBubbleSize val="0"/>
        </c:dLbls>
        <c:smooth val="0"/>
        <c:axId val="646268416"/>
        <c:axId val="77826304"/>
      </c:lineChart>
      <c:catAx>
        <c:axId val="646268416"/>
        <c:scaling>
          <c:orientation val="minMax"/>
        </c:scaling>
        <c:delete val="0"/>
        <c:axPos val="b"/>
        <c:majorTickMark val="out"/>
        <c:minorTickMark val="none"/>
        <c:tickLblPos val="nextTo"/>
        <c:spPr>
          <a:ln w="19050">
            <a:solidFill>
              <a:schemeClr val="tx1"/>
            </a:solidFill>
          </a:ln>
        </c:spPr>
        <c:crossAx val="77826304"/>
        <c:crosses val="autoZero"/>
        <c:auto val="1"/>
        <c:lblAlgn val="ctr"/>
        <c:lblOffset val="100"/>
        <c:noMultiLvlLbl val="0"/>
      </c:catAx>
      <c:valAx>
        <c:axId val="77826304"/>
        <c:scaling>
          <c:orientation val="minMax"/>
        </c:scaling>
        <c:delete val="0"/>
        <c:axPos val="l"/>
        <c:title>
          <c:tx>
            <c:rich>
              <a:bodyPr rot="-5400000" vert="horz"/>
              <a:lstStyle/>
              <a:p>
                <a:pPr>
                  <a:defRPr/>
                </a:pPr>
                <a:r>
                  <a:rPr lang="en-US"/>
                  <a:t>Landings (lbs</a:t>
                </a:r>
                <a:r>
                  <a:rPr lang="en-US" baseline="0"/>
                  <a:t> ww)</a:t>
                </a:r>
                <a:endParaRPr lang="en-US"/>
              </a:p>
            </c:rich>
          </c:tx>
          <c:layout>
            <c:manualLayout>
              <c:xMode val="edge"/>
              <c:yMode val="edge"/>
              <c:x val="0"/>
              <c:y val="0.35198257560462676"/>
            </c:manualLayout>
          </c:layout>
          <c:overlay val="0"/>
        </c:title>
        <c:numFmt formatCode="General" sourceLinked="1"/>
        <c:majorTickMark val="cross"/>
        <c:minorTickMark val="out"/>
        <c:tickLblPos val="nextTo"/>
        <c:spPr>
          <a:ln w="19050">
            <a:solidFill>
              <a:schemeClr val="tx1"/>
            </a:solidFill>
          </a:ln>
        </c:spPr>
        <c:crossAx val="646268416"/>
        <c:crosses val="autoZero"/>
        <c:crossBetween val="between"/>
      </c:valAx>
    </c:plotArea>
    <c:legend>
      <c:legendPos val="r"/>
      <c:layout>
        <c:manualLayout>
          <c:xMode val="edge"/>
          <c:yMode val="edge"/>
          <c:x val="0.72208835341365463"/>
          <c:y val="8.0687186828919039E-2"/>
          <c:w val="0.21292909141074348"/>
          <c:h val="0.23816113894854052"/>
        </c:manualLayout>
      </c:layout>
      <c:overlay val="0"/>
    </c:legend>
    <c:plotVisOnly val="1"/>
    <c:dispBlanksAs val="gap"/>
    <c:showDLblsOverMax val="0"/>
  </c:chart>
  <c:spPr>
    <a:ln>
      <a:noFill/>
    </a:ln>
  </c:spPr>
  <c:txPr>
    <a:bodyPr/>
    <a:lstStyle/>
    <a:p>
      <a:pPr>
        <a:defRPr sz="1200">
          <a:latin typeface="Times New Roman" pitchFamily="18" charset="0"/>
          <a:cs typeface="Times New Roman" pitchFamily="18" charset="0"/>
        </a:defRPr>
      </a:pPr>
      <a:endParaRPr lang="en-US"/>
    </a:p>
  </c:txPr>
  <c:printSettings>
    <c:headerFooter/>
    <c:pageMargins b="0.75000000000000455" l="0.70000000000000062" r="0.70000000000000062" t="0.750000000000004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25841950479091"/>
          <c:y val="2.1453052634155052E-2"/>
          <c:w val="0.87374158049521256"/>
          <c:h val="0.88489742977931951"/>
        </c:manualLayout>
      </c:layout>
      <c:lineChart>
        <c:grouping val="standard"/>
        <c:varyColors val="0"/>
        <c:ser>
          <c:idx val="2"/>
          <c:order val="0"/>
          <c:tx>
            <c:v>2011 Landings</c:v>
          </c:tx>
          <c:val>
            <c:numRef>
              <c:f>Month_figure!$B$20:$M$20</c:f>
              <c:numCache>
                <c:formatCode>General</c:formatCode>
                <c:ptCount val="12"/>
                <c:pt idx="0">
                  <c:v>473.75</c:v>
                </c:pt>
                <c:pt idx="1">
                  <c:v>1029.02</c:v>
                </c:pt>
                <c:pt idx="2">
                  <c:v>4232.62</c:v>
                </c:pt>
                <c:pt idx="3">
                  <c:v>4859.83</c:v>
                </c:pt>
                <c:pt idx="4">
                  <c:v>6397.07</c:v>
                </c:pt>
                <c:pt idx="5">
                  <c:v>14813.3</c:v>
                </c:pt>
                <c:pt idx="6">
                  <c:v>8229.5499999999993</c:v>
                </c:pt>
                <c:pt idx="7">
                  <c:v>3796.39</c:v>
                </c:pt>
                <c:pt idx="8">
                  <c:v>1875.7</c:v>
                </c:pt>
                <c:pt idx="9">
                  <c:v>2961.36</c:v>
                </c:pt>
                <c:pt idx="10">
                  <c:v>1031.1199999999999</c:v>
                </c:pt>
                <c:pt idx="11">
                  <c:v>752.6</c:v>
                </c:pt>
              </c:numCache>
            </c:numRef>
          </c:val>
          <c:smooth val="0"/>
          <c:extLst>
            <c:ext xmlns:c16="http://schemas.microsoft.com/office/drawing/2014/chart" uri="{C3380CC4-5D6E-409C-BE32-E72D297353CC}">
              <c16:uniqueId val="{00000000-C91A-4F2B-9C02-F0A5D3ADE50A}"/>
            </c:ext>
          </c:extLst>
        </c:ser>
        <c:ser>
          <c:idx val="1"/>
          <c:order val="1"/>
          <c:tx>
            <c:v>2012 Projections</c:v>
          </c:tx>
          <c:val>
            <c:numRef>
              <c:f>Month_figure!$B$15:$M$15</c:f>
              <c:numCache>
                <c:formatCode>General</c:formatCode>
                <c:ptCount val="12"/>
                <c:pt idx="0">
                  <c:v>0</c:v>
                </c:pt>
                <c:pt idx="1">
                  <c:v>0</c:v>
                </c:pt>
                <c:pt idx="2">
                  <c:v>2017.7573</c:v>
                </c:pt>
                <c:pt idx="3">
                  <c:v>3359.7103000000002</c:v>
                </c:pt>
                <c:pt idx="4">
                  <c:v>4894.5339000000004</c:v>
                </c:pt>
                <c:pt idx="5">
                  <c:v>10231.294900000001</c:v>
                </c:pt>
                <c:pt idx="6">
                  <c:v>6213.7058999999999</c:v>
                </c:pt>
                <c:pt idx="7">
                  <c:v>2996.9798999999998</c:v>
                </c:pt>
                <c:pt idx="8">
                  <c:v>948.13120000000004</c:v>
                </c:pt>
                <c:pt idx="9">
                  <c:v>1631.2472</c:v>
                </c:pt>
                <c:pt idx="10">
                  <c:v>0</c:v>
                </c:pt>
                <c:pt idx="11">
                  <c:v>0</c:v>
                </c:pt>
              </c:numCache>
            </c:numRef>
          </c:val>
          <c:smooth val="0"/>
          <c:extLst>
            <c:ext xmlns:c16="http://schemas.microsoft.com/office/drawing/2014/chart" uri="{C3380CC4-5D6E-409C-BE32-E72D297353CC}">
              <c16:uniqueId val="{00000001-C91A-4F2B-9C02-F0A5D3ADE50A}"/>
            </c:ext>
          </c:extLst>
        </c:ser>
        <c:ser>
          <c:idx val="0"/>
          <c:order val="2"/>
          <c:tx>
            <c:v>2013 Projections</c:v>
          </c:tx>
          <c:spPr>
            <a:ln w="31750"/>
          </c:spPr>
          <c:marker>
            <c:symbol val="circle"/>
            <c:size val="5"/>
            <c:spPr>
              <a:solidFill>
                <a:schemeClr val="tx1"/>
              </a:solidFill>
            </c:spPr>
          </c:marker>
          <c:cat>
            <c:strRef>
              <c:f>Month_figure!$B$1:$M$1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Month_figure!$B$10:$M$10</c:f>
              <c:numCache>
                <c:formatCode>General</c:formatCode>
                <c:ptCount val="12"/>
                <c:pt idx="0">
                  <c:v>0</c:v>
                </c:pt>
                <c:pt idx="1">
                  <c:v>0</c:v>
                </c:pt>
                <c:pt idx="2">
                  <c:v>1271.7873999999999</c:v>
                </c:pt>
                <c:pt idx="3">
                  <c:v>2645.3879999999999</c:v>
                </c:pt>
                <c:pt idx="4">
                  <c:v>4196.2251999999999</c:v>
                </c:pt>
                <c:pt idx="5">
                  <c:v>9541.0889999999999</c:v>
                </c:pt>
                <c:pt idx="6">
                  <c:v>5527.6000999999997</c:v>
                </c:pt>
                <c:pt idx="7">
                  <c:v>2312.9486999999999</c:v>
                </c:pt>
                <c:pt idx="8">
                  <c:v>265.1497</c:v>
                </c:pt>
                <c:pt idx="9">
                  <c:v>948.79690000000005</c:v>
                </c:pt>
                <c:pt idx="10">
                  <c:v>0</c:v>
                </c:pt>
                <c:pt idx="11">
                  <c:v>0</c:v>
                </c:pt>
              </c:numCache>
            </c:numRef>
          </c:val>
          <c:smooth val="0"/>
          <c:extLst>
            <c:ext xmlns:c16="http://schemas.microsoft.com/office/drawing/2014/chart" uri="{C3380CC4-5D6E-409C-BE32-E72D297353CC}">
              <c16:uniqueId val="{00000002-C91A-4F2B-9C02-F0A5D3ADE50A}"/>
            </c:ext>
          </c:extLst>
        </c:ser>
        <c:dLbls>
          <c:showLegendKey val="0"/>
          <c:showVal val="0"/>
          <c:showCatName val="0"/>
          <c:showSerName val="0"/>
          <c:showPercent val="0"/>
          <c:showBubbleSize val="0"/>
        </c:dLbls>
        <c:marker val="1"/>
        <c:smooth val="0"/>
        <c:axId val="660236800"/>
        <c:axId val="77828608"/>
      </c:lineChart>
      <c:catAx>
        <c:axId val="660236800"/>
        <c:scaling>
          <c:orientation val="minMax"/>
        </c:scaling>
        <c:delete val="0"/>
        <c:axPos val="b"/>
        <c:majorTickMark val="out"/>
        <c:minorTickMark val="none"/>
        <c:tickLblPos val="nextTo"/>
        <c:spPr>
          <a:ln w="19050">
            <a:solidFill>
              <a:schemeClr val="tx1"/>
            </a:solidFill>
          </a:ln>
        </c:spPr>
        <c:crossAx val="77828608"/>
        <c:crosses val="autoZero"/>
        <c:auto val="1"/>
        <c:lblAlgn val="ctr"/>
        <c:lblOffset val="100"/>
        <c:noMultiLvlLbl val="0"/>
      </c:catAx>
      <c:valAx>
        <c:axId val="77828608"/>
        <c:scaling>
          <c:orientation val="minMax"/>
        </c:scaling>
        <c:delete val="0"/>
        <c:axPos val="l"/>
        <c:title>
          <c:tx>
            <c:rich>
              <a:bodyPr rot="-5400000" vert="horz"/>
              <a:lstStyle/>
              <a:p>
                <a:pPr>
                  <a:defRPr/>
                </a:pPr>
                <a:r>
                  <a:rPr lang="en-US"/>
                  <a:t>Landings (lbs</a:t>
                </a:r>
                <a:r>
                  <a:rPr lang="en-US" baseline="0"/>
                  <a:t> ww)</a:t>
                </a:r>
                <a:endParaRPr lang="en-US"/>
              </a:p>
            </c:rich>
          </c:tx>
          <c:layout>
            <c:manualLayout>
              <c:xMode val="edge"/>
              <c:yMode val="edge"/>
              <c:x val="0"/>
              <c:y val="0.35198257560462703"/>
            </c:manualLayout>
          </c:layout>
          <c:overlay val="0"/>
        </c:title>
        <c:numFmt formatCode="General" sourceLinked="1"/>
        <c:majorTickMark val="cross"/>
        <c:minorTickMark val="out"/>
        <c:tickLblPos val="nextTo"/>
        <c:spPr>
          <a:ln w="19050">
            <a:solidFill>
              <a:schemeClr val="tx1"/>
            </a:solidFill>
          </a:ln>
        </c:spPr>
        <c:crossAx val="660236800"/>
        <c:crosses val="autoZero"/>
        <c:crossBetween val="between"/>
      </c:valAx>
    </c:plotArea>
    <c:legend>
      <c:legendPos val="r"/>
      <c:layout>
        <c:manualLayout>
          <c:xMode val="edge"/>
          <c:yMode val="edge"/>
          <c:x val="0.72208835341365463"/>
          <c:y val="8.0687186828919039E-2"/>
          <c:w val="0.22288160516080069"/>
          <c:h val="0.17862085421140539"/>
        </c:manualLayout>
      </c:layout>
      <c:overlay val="0"/>
    </c:legend>
    <c:plotVisOnly val="1"/>
    <c:dispBlanksAs val="gap"/>
    <c:showDLblsOverMax val="0"/>
  </c:chart>
  <c:spPr>
    <a:ln>
      <a:noFill/>
    </a:ln>
  </c:spPr>
  <c:txPr>
    <a:bodyPr/>
    <a:lstStyle/>
    <a:p>
      <a:pPr>
        <a:defRPr sz="1200">
          <a:latin typeface="Times New Roman" pitchFamily="18" charset="0"/>
          <a:cs typeface="Times New Roman" pitchFamily="18" charset="0"/>
        </a:defRPr>
      </a:pPr>
      <a:endParaRPr lang="en-US"/>
    </a:p>
  </c:txPr>
  <c:printSettings>
    <c:headerFooter/>
    <c:pageMargins b="0.75000000000000477" l="0.70000000000000062" r="0.70000000000000062" t="0.75000000000000477"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25841950479091"/>
          <c:y val="2.1453052634155052E-2"/>
          <c:w val="0.87374158049521289"/>
          <c:h val="0.88489742977931951"/>
        </c:manualLayout>
      </c:layout>
      <c:lineChart>
        <c:grouping val="standard"/>
        <c:varyColors val="0"/>
        <c:ser>
          <c:idx val="2"/>
          <c:order val="0"/>
          <c:tx>
            <c:v>2011 Landings</c:v>
          </c:tx>
          <c:val>
            <c:numRef>
              <c:f>Month_figure!$B$21:$M$21</c:f>
              <c:numCache>
                <c:formatCode>General</c:formatCode>
                <c:ptCount val="12"/>
                <c:pt idx="0">
                  <c:v>340.48528542399998</c:v>
                </c:pt>
                <c:pt idx="1">
                  <c:v>307.535096512</c:v>
                </c:pt>
                <c:pt idx="2">
                  <c:v>13698.733646676887</c:v>
                </c:pt>
                <c:pt idx="3">
                  <c:v>13256.839012913115</c:v>
                </c:pt>
                <c:pt idx="4">
                  <c:v>42510.894989022141</c:v>
                </c:pt>
                <c:pt idx="5">
                  <c:v>41139.57579582787</c:v>
                </c:pt>
                <c:pt idx="6">
                  <c:v>27022.919958629998</c:v>
                </c:pt>
                <c:pt idx="7">
                  <c:v>27022.919958629998</c:v>
                </c:pt>
                <c:pt idx="8">
                  <c:v>10802.124332572132</c:v>
                </c:pt>
                <c:pt idx="9">
                  <c:v>11162.195143657869</c:v>
                </c:pt>
                <c:pt idx="10">
                  <c:v>4954.4667546196724</c:v>
                </c:pt>
                <c:pt idx="11">
                  <c:v>5119.6156464403284</c:v>
                </c:pt>
              </c:numCache>
            </c:numRef>
          </c:val>
          <c:smooth val="0"/>
          <c:extLst>
            <c:ext xmlns:c16="http://schemas.microsoft.com/office/drawing/2014/chart" uri="{C3380CC4-5D6E-409C-BE32-E72D297353CC}">
              <c16:uniqueId val="{00000000-1D17-412A-8F0C-F43CF1A17224}"/>
            </c:ext>
          </c:extLst>
        </c:ser>
        <c:ser>
          <c:idx val="1"/>
          <c:order val="1"/>
          <c:tx>
            <c:v>2012 Projections</c:v>
          </c:tx>
          <c:val>
            <c:numRef>
              <c:f>Month_figure!$B$16:$M$16</c:f>
              <c:numCache>
                <c:formatCode>General</c:formatCode>
                <c:ptCount val="12"/>
                <c:pt idx="0">
                  <c:v>2930.6558</c:v>
                </c:pt>
                <c:pt idx="1">
                  <c:v>2331.2278999999999</c:v>
                </c:pt>
                <c:pt idx="2">
                  <c:v>14109.9781</c:v>
                </c:pt>
                <c:pt idx="3">
                  <c:v>13439.3819</c:v>
                </c:pt>
                <c:pt idx="4">
                  <c:v>34028.809099999999</c:v>
                </c:pt>
                <c:pt idx="5">
                  <c:v>32810.642699999997</c:v>
                </c:pt>
                <c:pt idx="6">
                  <c:v>19791.092700000001</c:v>
                </c:pt>
                <c:pt idx="7">
                  <c:v>19730.652600000001</c:v>
                </c:pt>
                <c:pt idx="8">
                  <c:v>12115.36</c:v>
                </c:pt>
                <c:pt idx="9">
                  <c:v>12502.2397</c:v>
                </c:pt>
                <c:pt idx="10">
                  <c:v>3318.4229</c:v>
                </c:pt>
                <c:pt idx="11">
                  <c:v>3428.9643999999998</c:v>
                </c:pt>
              </c:numCache>
            </c:numRef>
          </c:val>
          <c:smooth val="0"/>
          <c:extLst>
            <c:ext xmlns:c16="http://schemas.microsoft.com/office/drawing/2014/chart" uri="{C3380CC4-5D6E-409C-BE32-E72D297353CC}">
              <c16:uniqueId val="{00000001-1D17-412A-8F0C-F43CF1A17224}"/>
            </c:ext>
          </c:extLst>
        </c:ser>
        <c:ser>
          <c:idx val="0"/>
          <c:order val="2"/>
          <c:tx>
            <c:v>2013 Projections</c:v>
          </c:tx>
          <c:spPr>
            <a:ln w="31750"/>
          </c:spPr>
          <c:marker>
            <c:symbol val="circle"/>
            <c:size val="5"/>
            <c:spPr>
              <a:solidFill>
                <a:schemeClr val="tx1"/>
              </a:solidFill>
            </c:spPr>
          </c:marker>
          <c:cat>
            <c:strRef>
              <c:f>Month_figure!$B$1:$M$1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Month_figure!$B$11:$M$11</c:f>
              <c:numCache>
                <c:formatCode>General</c:formatCode>
                <c:ptCount val="12"/>
                <c:pt idx="0">
                  <c:v>1669.9133000000002</c:v>
                </c:pt>
                <c:pt idx="1">
                  <c:v>1380.8725999999999</c:v>
                </c:pt>
                <c:pt idx="2">
                  <c:v>13383.6435</c:v>
                </c:pt>
                <c:pt idx="3">
                  <c:v>12874.6873</c:v>
                </c:pt>
                <c:pt idx="4">
                  <c:v>33580.715600000003</c:v>
                </c:pt>
                <c:pt idx="5">
                  <c:v>32446.643400000001</c:v>
                </c:pt>
                <c:pt idx="6">
                  <c:v>19487.731899999999</c:v>
                </c:pt>
                <c:pt idx="7">
                  <c:v>19471.010299999998</c:v>
                </c:pt>
                <c:pt idx="8">
                  <c:v>11887.2327</c:v>
                </c:pt>
                <c:pt idx="9">
                  <c:v>12296.8282</c:v>
                </c:pt>
                <c:pt idx="10">
                  <c:v>3129.3827999999999</c:v>
                </c:pt>
                <c:pt idx="11">
                  <c:v>3251.7223999999997</c:v>
                </c:pt>
              </c:numCache>
            </c:numRef>
          </c:val>
          <c:smooth val="0"/>
          <c:extLst>
            <c:ext xmlns:c16="http://schemas.microsoft.com/office/drawing/2014/chart" uri="{C3380CC4-5D6E-409C-BE32-E72D297353CC}">
              <c16:uniqueId val="{00000002-1D17-412A-8F0C-F43CF1A17224}"/>
            </c:ext>
          </c:extLst>
        </c:ser>
        <c:dLbls>
          <c:showLegendKey val="0"/>
          <c:showVal val="0"/>
          <c:showCatName val="0"/>
          <c:showSerName val="0"/>
          <c:showPercent val="0"/>
          <c:showBubbleSize val="0"/>
        </c:dLbls>
        <c:marker val="1"/>
        <c:smooth val="0"/>
        <c:axId val="660237312"/>
        <c:axId val="77830336"/>
      </c:lineChart>
      <c:catAx>
        <c:axId val="660237312"/>
        <c:scaling>
          <c:orientation val="minMax"/>
        </c:scaling>
        <c:delete val="0"/>
        <c:axPos val="b"/>
        <c:majorTickMark val="out"/>
        <c:minorTickMark val="none"/>
        <c:tickLblPos val="nextTo"/>
        <c:spPr>
          <a:ln w="19050">
            <a:solidFill>
              <a:schemeClr val="tx1"/>
            </a:solidFill>
          </a:ln>
        </c:spPr>
        <c:crossAx val="77830336"/>
        <c:crosses val="autoZero"/>
        <c:auto val="1"/>
        <c:lblAlgn val="ctr"/>
        <c:lblOffset val="100"/>
        <c:noMultiLvlLbl val="0"/>
      </c:catAx>
      <c:valAx>
        <c:axId val="77830336"/>
        <c:scaling>
          <c:orientation val="minMax"/>
        </c:scaling>
        <c:delete val="0"/>
        <c:axPos val="l"/>
        <c:title>
          <c:tx>
            <c:rich>
              <a:bodyPr rot="-5400000" vert="horz"/>
              <a:lstStyle/>
              <a:p>
                <a:pPr>
                  <a:defRPr/>
                </a:pPr>
                <a:r>
                  <a:rPr lang="en-US"/>
                  <a:t>Landings (lbs</a:t>
                </a:r>
                <a:r>
                  <a:rPr lang="en-US" baseline="0"/>
                  <a:t> ww)</a:t>
                </a:r>
                <a:endParaRPr lang="en-US"/>
              </a:p>
            </c:rich>
          </c:tx>
          <c:layout>
            <c:manualLayout>
              <c:xMode val="edge"/>
              <c:yMode val="edge"/>
              <c:x val="0"/>
              <c:y val="0.35198257560462737"/>
            </c:manualLayout>
          </c:layout>
          <c:overlay val="0"/>
        </c:title>
        <c:numFmt formatCode="General" sourceLinked="1"/>
        <c:majorTickMark val="cross"/>
        <c:minorTickMark val="out"/>
        <c:tickLblPos val="nextTo"/>
        <c:spPr>
          <a:ln w="19050">
            <a:solidFill>
              <a:schemeClr val="tx1"/>
            </a:solidFill>
          </a:ln>
        </c:spPr>
        <c:crossAx val="660237312"/>
        <c:crosses val="autoZero"/>
        <c:crossBetween val="between"/>
      </c:valAx>
    </c:plotArea>
    <c:legend>
      <c:legendPos val="r"/>
      <c:layout>
        <c:manualLayout>
          <c:xMode val="edge"/>
          <c:yMode val="edge"/>
          <c:x val="0.72208835341365463"/>
          <c:y val="8.0687186828919039E-2"/>
          <c:w val="0.22288160516080069"/>
          <c:h val="0.17862085421140539"/>
        </c:manualLayout>
      </c:layout>
      <c:overlay val="0"/>
    </c:legend>
    <c:plotVisOnly val="1"/>
    <c:dispBlanksAs val="gap"/>
    <c:showDLblsOverMax val="0"/>
  </c:chart>
  <c:spPr>
    <a:ln>
      <a:noFill/>
    </a:ln>
  </c:spPr>
  <c:txPr>
    <a:bodyPr/>
    <a:lstStyle/>
    <a:p>
      <a:pPr>
        <a:defRPr sz="1200">
          <a:latin typeface="Times New Roman" pitchFamily="18" charset="0"/>
          <a:cs typeface="Times New Roman" pitchFamily="18" charset="0"/>
        </a:defRPr>
      </a:pPr>
      <a:endParaRPr lang="en-US"/>
    </a:p>
  </c:txPr>
  <c:printSettings>
    <c:headerFooter/>
    <c:pageMargins b="0.750000000000005" l="0.70000000000000062" r="0.70000000000000062" t="0.75000000000000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25841950479091"/>
          <c:y val="2.1453052634155052E-2"/>
          <c:w val="0.87374158049521311"/>
          <c:h val="0.88489742977931951"/>
        </c:manualLayout>
      </c:layout>
      <c:lineChart>
        <c:grouping val="standard"/>
        <c:varyColors val="0"/>
        <c:ser>
          <c:idx val="2"/>
          <c:order val="0"/>
          <c:tx>
            <c:v>2011 Landings</c:v>
          </c:tx>
          <c:val>
            <c:numRef>
              <c:f>Month_figure!$B$22:$M$22</c:f>
              <c:numCache>
                <c:formatCode>General</c:formatCode>
                <c:ptCount val="12"/>
                <c:pt idx="0">
                  <c:v>11284.905190025882</c:v>
                </c:pt>
                <c:pt idx="1">
                  <c:v>10192.817590991119</c:v>
                </c:pt>
                <c:pt idx="2">
                  <c:v>9783.7965373065581</c:v>
                </c:pt>
                <c:pt idx="3">
                  <c:v>9468.1901973934418</c:v>
                </c:pt>
                <c:pt idx="4">
                  <c:v>65417.165278000008</c:v>
                </c:pt>
                <c:pt idx="5">
                  <c:v>63306.934140000005</c:v>
                </c:pt>
                <c:pt idx="6">
                  <c:v>17635.583501699999</c:v>
                </c:pt>
                <c:pt idx="7">
                  <c:v>17635.583501699999</c:v>
                </c:pt>
                <c:pt idx="8">
                  <c:v>3514.612665639344</c:v>
                </c:pt>
                <c:pt idx="9">
                  <c:v>3631.7664211606557</c:v>
                </c:pt>
                <c:pt idx="10">
                  <c:v>2914.4828751147538</c:v>
                </c:pt>
                <c:pt idx="11">
                  <c:v>3011.6323042852459</c:v>
                </c:pt>
              </c:numCache>
            </c:numRef>
          </c:val>
          <c:smooth val="0"/>
          <c:extLst>
            <c:ext xmlns:c16="http://schemas.microsoft.com/office/drawing/2014/chart" uri="{C3380CC4-5D6E-409C-BE32-E72D297353CC}">
              <c16:uniqueId val="{00000000-7048-42EA-B214-CEE3689C029E}"/>
            </c:ext>
          </c:extLst>
        </c:ser>
        <c:ser>
          <c:idx val="1"/>
          <c:order val="1"/>
          <c:tx>
            <c:v>2012 Projections</c:v>
          </c:tx>
          <c:val>
            <c:numRef>
              <c:f>Month_figure!$B$17:$M$17</c:f>
              <c:numCache>
                <c:formatCode>General</c:formatCode>
                <c:ptCount val="12"/>
                <c:pt idx="0">
                  <c:v>7217.5841</c:v>
                </c:pt>
                <c:pt idx="1">
                  <c:v>6621.8946999999998</c:v>
                </c:pt>
                <c:pt idx="2">
                  <c:v>7258.4992000000002</c:v>
                </c:pt>
                <c:pt idx="3">
                  <c:v>7066.9066000000003</c:v>
                </c:pt>
                <c:pt idx="4">
                  <c:v>71498.072</c:v>
                </c:pt>
                <c:pt idx="5">
                  <c:v>69193.2016</c:v>
                </c:pt>
                <c:pt idx="6">
                  <c:v>18492.845699999998</c:v>
                </c:pt>
                <c:pt idx="7">
                  <c:v>18502.406900000002</c:v>
                </c:pt>
                <c:pt idx="8">
                  <c:v>6068.2474000000002</c:v>
                </c:pt>
                <c:pt idx="9">
                  <c:v>6298.2102999999997</c:v>
                </c:pt>
                <c:pt idx="10">
                  <c:v>2991.0439000000001</c:v>
                </c:pt>
                <c:pt idx="11">
                  <c:v>3115.9108000000001</c:v>
                </c:pt>
              </c:numCache>
            </c:numRef>
          </c:val>
          <c:smooth val="0"/>
          <c:extLst>
            <c:ext xmlns:c16="http://schemas.microsoft.com/office/drawing/2014/chart" uri="{C3380CC4-5D6E-409C-BE32-E72D297353CC}">
              <c16:uniqueId val="{00000001-7048-42EA-B214-CEE3689C029E}"/>
            </c:ext>
          </c:extLst>
        </c:ser>
        <c:ser>
          <c:idx val="0"/>
          <c:order val="2"/>
          <c:tx>
            <c:v>2013 Projections</c:v>
          </c:tx>
          <c:spPr>
            <a:ln w="31750"/>
          </c:spPr>
          <c:marker>
            <c:symbol val="circle"/>
            <c:size val="5"/>
            <c:spPr>
              <a:solidFill>
                <a:schemeClr val="tx1"/>
              </a:solidFill>
            </c:spPr>
          </c:marker>
          <c:cat>
            <c:strRef>
              <c:f>Month_figure!$B$1:$M$1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Month_figure!$B$12:$M$12</c:f>
              <c:numCache>
                <c:formatCode>General</c:formatCode>
                <c:ptCount val="12"/>
                <c:pt idx="0">
                  <c:v>7151.0734000000002</c:v>
                </c:pt>
                <c:pt idx="1">
                  <c:v>6455.5592999999999</c:v>
                </c:pt>
                <c:pt idx="2">
                  <c:v>7029.4857000000002</c:v>
                </c:pt>
                <c:pt idx="3">
                  <c:v>6799.6086999999998</c:v>
                </c:pt>
                <c:pt idx="4">
                  <c:v>71207.3897</c:v>
                </c:pt>
                <c:pt idx="5">
                  <c:v>68888.2359</c:v>
                </c:pt>
                <c:pt idx="6">
                  <c:v>18175.318899999998</c:v>
                </c:pt>
                <c:pt idx="7">
                  <c:v>18179.9241</c:v>
                </c:pt>
                <c:pt idx="8">
                  <c:v>5745.9732999999997</c:v>
                </c:pt>
                <c:pt idx="9">
                  <c:v>5973.9479000000001</c:v>
                </c:pt>
                <c:pt idx="10">
                  <c:v>2665.5672</c:v>
                </c:pt>
                <c:pt idx="11">
                  <c:v>2789.6923000000002</c:v>
                </c:pt>
              </c:numCache>
            </c:numRef>
          </c:val>
          <c:smooth val="0"/>
          <c:extLst>
            <c:ext xmlns:c16="http://schemas.microsoft.com/office/drawing/2014/chart" uri="{C3380CC4-5D6E-409C-BE32-E72D297353CC}">
              <c16:uniqueId val="{00000002-7048-42EA-B214-CEE3689C029E}"/>
            </c:ext>
          </c:extLst>
        </c:ser>
        <c:dLbls>
          <c:showLegendKey val="0"/>
          <c:showVal val="0"/>
          <c:showCatName val="0"/>
          <c:showSerName val="0"/>
          <c:showPercent val="0"/>
          <c:showBubbleSize val="0"/>
        </c:dLbls>
        <c:marker val="1"/>
        <c:smooth val="0"/>
        <c:axId val="661622784"/>
        <c:axId val="661659648"/>
      </c:lineChart>
      <c:catAx>
        <c:axId val="661622784"/>
        <c:scaling>
          <c:orientation val="minMax"/>
        </c:scaling>
        <c:delete val="0"/>
        <c:axPos val="b"/>
        <c:majorTickMark val="out"/>
        <c:minorTickMark val="none"/>
        <c:tickLblPos val="nextTo"/>
        <c:spPr>
          <a:ln w="19050">
            <a:solidFill>
              <a:schemeClr val="tx1"/>
            </a:solidFill>
          </a:ln>
        </c:spPr>
        <c:crossAx val="661659648"/>
        <c:crosses val="autoZero"/>
        <c:auto val="1"/>
        <c:lblAlgn val="ctr"/>
        <c:lblOffset val="100"/>
        <c:noMultiLvlLbl val="0"/>
      </c:catAx>
      <c:valAx>
        <c:axId val="661659648"/>
        <c:scaling>
          <c:orientation val="minMax"/>
        </c:scaling>
        <c:delete val="0"/>
        <c:axPos val="l"/>
        <c:title>
          <c:tx>
            <c:rich>
              <a:bodyPr rot="-5400000" vert="horz"/>
              <a:lstStyle/>
              <a:p>
                <a:pPr>
                  <a:defRPr/>
                </a:pPr>
                <a:r>
                  <a:rPr lang="en-US"/>
                  <a:t>Landings (lbs</a:t>
                </a:r>
                <a:r>
                  <a:rPr lang="en-US" baseline="0"/>
                  <a:t> ww)</a:t>
                </a:r>
                <a:endParaRPr lang="en-US"/>
              </a:p>
            </c:rich>
          </c:tx>
          <c:layout>
            <c:manualLayout>
              <c:xMode val="edge"/>
              <c:yMode val="edge"/>
              <c:x val="0"/>
              <c:y val="0.35198257560462759"/>
            </c:manualLayout>
          </c:layout>
          <c:overlay val="0"/>
        </c:title>
        <c:numFmt formatCode="General" sourceLinked="1"/>
        <c:majorTickMark val="cross"/>
        <c:minorTickMark val="out"/>
        <c:tickLblPos val="nextTo"/>
        <c:spPr>
          <a:ln w="19050">
            <a:solidFill>
              <a:schemeClr val="tx1"/>
            </a:solidFill>
          </a:ln>
        </c:spPr>
        <c:crossAx val="661622784"/>
        <c:crosses val="autoZero"/>
        <c:crossBetween val="between"/>
      </c:valAx>
    </c:plotArea>
    <c:legend>
      <c:legendPos val="r"/>
      <c:layout>
        <c:manualLayout>
          <c:xMode val="edge"/>
          <c:yMode val="edge"/>
          <c:x val="0.72208835341365463"/>
          <c:y val="8.0687186828919039E-2"/>
          <c:w val="0.22288160516080069"/>
          <c:h val="0.17862085421140539"/>
        </c:manualLayout>
      </c:layout>
      <c:overlay val="0"/>
    </c:legend>
    <c:plotVisOnly val="1"/>
    <c:dispBlanksAs val="gap"/>
    <c:showDLblsOverMax val="0"/>
  </c:chart>
  <c:spPr>
    <a:ln>
      <a:noFill/>
    </a:ln>
  </c:spPr>
  <c:txPr>
    <a:bodyPr/>
    <a:lstStyle/>
    <a:p>
      <a:pPr>
        <a:defRPr sz="1200">
          <a:latin typeface="Times New Roman" pitchFamily="18" charset="0"/>
          <a:cs typeface="Times New Roman" pitchFamily="18" charset="0"/>
        </a:defRPr>
      </a:pPr>
      <a:endParaRPr lang="en-US"/>
    </a:p>
  </c:txPr>
  <c:printSettings>
    <c:headerFooter/>
    <c:pageMargins b="0.75000000000000522" l="0.70000000000000062" r="0.70000000000000062" t="0.75000000000000522"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Gulf Recreational Gray Triggerfish</a:t>
            </a:r>
            <a:r>
              <a:rPr lang="en-US" baseline="0"/>
              <a:t> </a:t>
            </a:r>
            <a:r>
              <a:rPr lang="en-US"/>
              <a:t>Landings by</a:t>
            </a:r>
            <a:r>
              <a:rPr lang="en-US" baseline="0"/>
              <a:t> Month</a:t>
            </a:r>
            <a:endParaRPr lang="en-US"/>
          </a:p>
        </c:rich>
      </c:tx>
      <c:overlay val="0"/>
    </c:title>
    <c:autoTitleDeleted val="0"/>
    <c:plotArea>
      <c:layout/>
      <c:scatterChart>
        <c:scatterStyle val="smoothMarker"/>
        <c:varyColors val="0"/>
        <c:ser>
          <c:idx val="0"/>
          <c:order val="0"/>
          <c:spPr>
            <a:ln w="63500"/>
          </c:spPr>
          <c:marker>
            <c:symbol val="circle"/>
            <c:size val="13"/>
            <c:spPr>
              <a:solidFill>
                <a:srgbClr val="FF0000"/>
              </a:solidFill>
            </c:spPr>
          </c:marker>
          <c:xVal>
            <c:numRef>
              <c:f>RecLandings1!$C$3:$N$3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RecLandings1!$C$10:$N$10</c:f>
              <c:numCache>
                <c:formatCode>0%</c:formatCode>
                <c:ptCount val="12"/>
                <c:pt idx="0">
                  <c:v>4.8964490810182497E-2</c:v>
                </c:pt>
                <c:pt idx="1">
                  <c:v>4.4225991699519671E-2</c:v>
                </c:pt>
                <c:pt idx="2">
                  <c:v>4.3874696434789778E-2</c:v>
                </c:pt>
                <c:pt idx="3">
                  <c:v>4.2459383646570752E-2</c:v>
                </c:pt>
                <c:pt idx="4">
                  <c:v>3.4383093413340705E-2</c:v>
                </c:pt>
                <c:pt idx="5">
                  <c:v>3.3273961367749072E-2</c:v>
                </c:pt>
                <c:pt idx="6">
                  <c:v>0.16486394265818941</c:v>
                </c:pt>
                <c:pt idx="7">
                  <c:v>0.16486394265818941</c:v>
                </c:pt>
                <c:pt idx="8">
                  <c:v>6.3399445599319676E-2</c:v>
                </c:pt>
                <c:pt idx="9">
                  <c:v>6.5512760452630325E-2</c:v>
                </c:pt>
                <c:pt idx="10">
                  <c:v>0.14467784816041906</c:v>
                </c:pt>
                <c:pt idx="11">
                  <c:v>0.14950044309909971</c:v>
                </c:pt>
              </c:numCache>
            </c:numRef>
          </c:yVal>
          <c:smooth val="1"/>
          <c:extLst>
            <c:ext xmlns:c16="http://schemas.microsoft.com/office/drawing/2014/chart" uri="{C3380CC4-5D6E-409C-BE32-E72D297353CC}">
              <c16:uniqueId val="{00000000-514B-4652-ADBB-6041A7BA87CA}"/>
            </c:ext>
          </c:extLst>
        </c:ser>
        <c:dLbls>
          <c:showLegendKey val="0"/>
          <c:showVal val="0"/>
          <c:showCatName val="0"/>
          <c:showSerName val="0"/>
          <c:showPercent val="0"/>
          <c:showBubbleSize val="0"/>
        </c:dLbls>
        <c:axId val="661661376"/>
        <c:axId val="661661952"/>
      </c:scatterChart>
      <c:valAx>
        <c:axId val="661661376"/>
        <c:scaling>
          <c:orientation val="minMax"/>
          <c:max val="12"/>
        </c:scaling>
        <c:delete val="0"/>
        <c:axPos val="b"/>
        <c:title>
          <c:tx>
            <c:rich>
              <a:bodyPr/>
              <a:lstStyle/>
              <a:p>
                <a:pPr>
                  <a:defRPr/>
                </a:pPr>
                <a:r>
                  <a:rPr lang="en-US"/>
                  <a:t>Month</a:t>
                </a:r>
              </a:p>
            </c:rich>
          </c:tx>
          <c:overlay val="0"/>
        </c:title>
        <c:numFmt formatCode="General" sourceLinked="1"/>
        <c:majorTickMark val="out"/>
        <c:minorTickMark val="none"/>
        <c:tickLblPos val="nextTo"/>
        <c:spPr>
          <a:ln w="38100">
            <a:solidFill>
              <a:schemeClr val="tx1"/>
            </a:solidFill>
          </a:ln>
        </c:spPr>
        <c:crossAx val="661661952"/>
        <c:crosses val="autoZero"/>
        <c:crossBetween val="midCat"/>
        <c:majorUnit val="1"/>
      </c:valAx>
      <c:valAx>
        <c:axId val="661661952"/>
        <c:scaling>
          <c:orientation val="minMax"/>
        </c:scaling>
        <c:delete val="0"/>
        <c:axPos val="l"/>
        <c:majorGridlines/>
        <c:title>
          <c:tx>
            <c:rich>
              <a:bodyPr rot="-5400000" vert="horz"/>
              <a:lstStyle/>
              <a:p>
                <a:pPr>
                  <a:defRPr/>
                </a:pPr>
                <a:r>
                  <a:rPr lang="en-US"/>
                  <a:t>Percent Annual Landings</a:t>
                </a:r>
              </a:p>
            </c:rich>
          </c:tx>
          <c:layout>
            <c:manualLayout>
              <c:xMode val="edge"/>
              <c:yMode val="edge"/>
              <c:x val="4.3979505781169131E-3"/>
              <c:y val="0.2886639579539943"/>
            </c:manualLayout>
          </c:layout>
          <c:overlay val="0"/>
        </c:title>
        <c:numFmt formatCode="0%" sourceLinked="0"/>
        <c:majorTickMark val="out"/>
        <c:minorTickMark val="none"/>
        <c:tickLblPos val="nextTo"/>
        <c:spPr>
          <a:ln w="38100">
            <a:solidFill>
              <a:sysClr val="windowText" lastClr="000000"/>
            </a:solidFill>
          </a:ln>
        </c:spPr>
        <c:crossAx val="661661376"/>
        <c:crosses val="autoZero"/>
        <c:crossBetween val="midCat"/>
      </c:valAx>
    </c:plotArea>
    <c:plotVisOnly val="1"/>
    <c:dispBlanksAs val="gap"/>
    <c:showDLblsOverMax val="0"/>
  </c:chart>
  <c:txPr>
    <a:bodyPr/>
    <a:lstStyle/>
    <a:p>
      <a:pPr>
        <a:defRPr sz="1800" b="1"/>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strRef>
              <c:f>Discards!$B$1</c:f>
              <c:strCache>
                <c:ptCount val="1"/>
                <c:pt idx="0">
                  <c:v>MRFSS_B2</c:v>
                </c:pt>
              </c:strCache>
            </c:strRef>
          </c:tx>
          <c:xVal>
            <c:numRef>
              <c:f>Discards!$A$2:$A$26</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Discards!$B$2:$B$26</c:f>
              <c:numCache>
                <c:formatCode>General</c:formatCode>
                <c:ptCount val="25"/>
                <c:pt idx="0">
                  <c:v>99534.588945118012</c:v>
                </c:pt>
                <c:pt idx="1">
                  <c:v>41599.919949300005</c:v>
                </c:pt>
                <c:pt idx="2">
                  <c:v>15116.56405262</c:v>
                </c:pt>
                <c:pt idx="3">
                  <c:v>165177.1749866</c:v>
                </c:pt>
                <c:pt idx="4">
                  <c:v>75397.149746679992</c:v>
                </c:pt>
                <c:pt idx="5">
                  <c:v>269370.21816476103</c:v>
                </c:pt>
                <c:pt idx="6">
                  <c:v>317775.05430163001</c:v>
                </c:pt>
                <c:pt idx="7">
                  <c:v>193617.22941969798</c:v>
                </c:pt>
                <c:pt idx="8">
                  <c:v>108141.46790658598</c:v>
                </c:pt>
                <c:pt idx="9">
                  <c:v>68025.813325654002</c:v>
                </c:pt>
                <c:pt idx="10">
                  <c:v>70872.269220828006</c:v>
                </c:pt>
                <c:pt idx="11">
                  <c:v>38033.066549906005</c:v>
                </c:pt>
                <c:pt idx="12">
                  <c:v>62987.738631290005</c:v>
                </c:pt>
                <c:pt idx="13">
                  <c:v>43934.741708305999</c:v>
                </c:pt>
                <c:pt idx="14">
                  <c:v>85093.463921863964</c:v>
                </c:pt>
                <c:pt idx="15">
                  <c:v>411223.78252436593</c:v>
                </c:pt>
                <c:pt idx="16">
                  <c:v>200693.17570738401</c:v>
                </c:pt>
                <c:pt idx="17">
                  <c:v>201798.17848912405</c:v>
                </c:pt>
                <c:pt idx="18">
                  <c:v>151427.90904714802</c:v>
                </c:pt>
                <c:pt idx="19">
                  <c:v>117992.81226761999</c:v>
                </c:pt>
                <c:pt idx="20">
                  <c:v>99893.495881210009</c:v>
                </c:pt>
                <c:pt idx="21">
                  <c:v>149798.47292187397</c:v>
                </c:pt>
                <c:pt idx="22">
                  <c:v>179349.96110440401</c:v>
                </c:pt>
                <c:pt idx="23">
                  <c:v>136846.23143023002</c:v>
                </c:pt>
                <c:pt idx="24">
                  <c:v>303718.30698788003</c:v>
                </c:pt>
              </c:numCache>
            </c:numRef>
          </c:yVal>
          <c:smooth val="1"/>
          <c:extLst>
            <c:ext xmlns:c16="http://schemas.microsoft.com/office/drawing/2014/chart" uri="{C3380CC4-5D6E-409C-BE32-E72D297353CC}">
              <c16:uniqueId val="{00000000-5BBD-49E6-89A3-1BEC5377E5DE}"/>
            </c:ext>
          </c:extLst>
        </c:ser>
        <c:ser>
          <c:idx val="1"/>
          <c:order val="1"/>
          <c:tx>
            <c:strRef>
              <c:f>Discards!$C$1</c:f>
              <c:strCache>
                <c:ptCount val="1"/>
                <c:pt idx="0">
                  <c:v>MRFSS_b2_wave1-5</c:v>
                </c:pt>
              </c:strCache>
            </c:strRef>
          </c:tx>
          <c:xVal>
            <c:numRef>
              <c:f>Discards!$A$2:$A$26</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Discards!$C$2:$C$26</c:f>
              <c:numCache>
                <c:formatCode>General</c:formatCode>
                <c:ptCount val="25"/>
                <c:pt idx="0">
                  <c:v>76830.347998918005</c:v>
                </c:pt>
                <c:pt idx="1">
                  <c:v>40956.408031900006</c:v>
                </c:pt>
                <c:pt idx="2">
                  <c:v>14594.940957660001</c:v>
                </c:pt>
                <c:pt idx="3">
                  <c:v>154110.074521</c:v>
                </c:pt>
                <c:pt idx="4">
                  <c:v>66156.461639879999</c:v>
                </c:pt>
                <c:pt idx="5">
                  <c:v>235326.15642638406</c:v>
                </c:pt>
                <c:pt idx="6">
                  <c:v>314111.35863888997</c:v>
                </c:pt>
                <c:pt idx="7">
                  <c:v>190549.37538847799</c:v>
                </c:pt>
                <c:pt idx="8">
                  <c:v>101843.52918360598</c:v>
                </c:pt>
                <c:pt idx="9">
                  <c:v>58827.211488153996</c:v>
                </c:pt>
                <c:pt idx="10">
                  <c:v>70026.245972047996</c:v>
                </c:pt>
                <c:pt idx="11">
                  <c:v>35331.508546164005</c:v>
                </c:pt>
                <c:pt idx="12">
                  <c:v>61080.610643974003</c:v>
                </c:pt>
                <c:pt idx="13">
                  <c:v>42611.802815460003</c:v>
                </c:pt>
                <c:pt idx="14">
                  <c:v>82181.645782243955</c:v>
                </c:pt>
                <c:pt idx="15">
                  <c:v>402554.01395678392</c:v>
                </c:pt>
                <c:pt idx="16">
                  <c:v>188127.84501496603</c:v>
                </c:pt>
                <c:pt idx="17">
                  <c:v>182587.40798810203</c:v>
                </c:pt>
                <c:pt idx="18">
                  <c:v>147406.51833606602</c:v>
                </c:pt>
                <c:pt idx="19">
                  <c:v>117638.00625633998</c:v>
                </c:pt>
                <c:pt idx="20">
                  <c:v>87363.066466146003</c:v>
                </c:pt>
                <c:pt idx="21">
                  <c:v>123158.18912047398</c:v>
                </c:pt>
                <c:pt idx="22">
                  <c:v>170507.17085954401</c:v>
                </c:pt>
                <c:pt idx="23">
                  <c:v>134775.22981048003</c:v>
                </c:pt>
                <c:pt idx="24">
                  <c:v>281773.57609996008</c:v>
                </c:pt>
              </c:numCache>
            </c:numRef>
          </c:yVal>
          <c:smooth val="1"/>
          <c:extLst>
            <c:ext xmlns:c16="http://schemas.microsoft.com/office/drawing/2014/chart" uri="{C3380CC4-5D6E-409C-BE32-E72D297353CC}">
              <c16:uniqueId val="{00000001-5BBD-49E6-89A3-1BEC5377E5DE}"/>
            </c:ext>
          </c:extLst>
        </c:ser>
        <c:dLbls>
          <c:showLegendKey val="0"/>
          <c:showVal val="0"/>
          <c:showCatName val="0"/>
          <c:showSerName val="0"/>
          <c:showPercent val="0"/>
          <c:showBubbleSize val="0"/>
        </c:dLbls>
        <c:axId val="661663680"/>
        <c:axId val="661664256"/>
      </c:scatterChart>
      <c:valAx>
        <c:axId val="661663680"/>
        <c:scaling>
          <c:orientation val="minMax"/>
        </c:scaling>
        <c:delete val="0"/>
        <c:axPos val="b"/>
        <c:numFmt formatCode="General" sourceLinked="1"/>
        <c:majorTickMark val="out"/>
        <c:minorTickMark val="none"/>
        <c:tickLblPos val="nextTo"/>
        <c:crossAx val="661664256"/>
        <c:crosses val="autoZero"/>
        <c:crossBetween val="midCat"/>
      </c:valAx>
      <c:valAx>
        <c:axId val="661664256"/>
        <c:scaling>
          <c:orientation val="minMax"/>
        </c:scaling>
        <c:delete val="0"/>
        <c:axPos val="l"/>
        <c:majorGridlines/>
        <c:numFmt formatCode="General" sourceLinked="1"/>
        <c:majorTickMark val="out"/>
        <c:minorTickMark val="none"/>
        <c:tickLblPos val="nextTo"/>
        <c:crossAx val="661663680"/>
        <c:crosses val="autoZero"/>
        <c:crossBetween val="midCat"/>
      </c:valAx>
    </c:plotArea>
    <c:legend>
      <c:legendPos val="r"/>
      <c:overlay val="0"/>
    </c:legend>
    <c:plotVisOnly val="1"/>
    <c:dispBlanksAs val="gap"/>
    <c:showDLblsOverMax val="0"/>
  </c:chart>
  <c:printSettings>
    <c:headerFooter/>
    <c:pageMargins b="0.75000000000000555" l="0.70000000000000062" r="0.70000000000000062" t="0.75000000000000555" header="0.30000000000000032" footer="0.30000000000000032"/>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codeName="Chart10"/>
  <sheetViews>
    <sheetView zoomScale="88" workbookViewId="0" zoomToFit="1"/>
  </sheetViews>
  <pageMargins left="0.7" right="0.7" top="0.75" bottom="0.75" header="0.3" footer="0.3"/>
  <drawing r:id="rId1"/>
</chartsheet>
</file>

<file path=xl/ctrlProps/ctrlProp1.xml><?xml version="1.0" encoding="utf-8"?>
<formControlPr xmlns="http://schemas.microsoft.com/office/spreadsheetml/2009/9/main" objectType="Drop" dropLines="32" dropStyle="combo" dx="23" fmlaLink="inputs!$B$38" fmlaRange="inputs!$B$4:$B$35" noThreeD="1" sel="1" val="0"/>
</file>

<file path=xl/ctrlProps/ctrlProp10.xml><?xml version="1.0" encoding="utf-8"?>
<formControlPr xmlns="http://schemas.microsoft.com/office/spreadsheetml/2009/9/main" objectType="Drop" dropLines="32" dropStyle="combo" dx="23" fmlaLink="inputs!$K$38" fmlaRange="inputs!$K$4:$K$35" noThreeD="1" sel="1" val="0"/>
</file>

<file path=xl/ctrlProps/ctrlProp11.xml><?xml version="1.0" encoding="utf-8"?>
<formControlPr xmlns="http://schemas.microsoft.com/office/spreadsheetml/2009/9/main" objectType="Drop" dropLines="31" dropStyle="combo" dx="23" fmlaLink="inputs!$L$38" fmlaRange="inputs!$L$4:$L$35" noThreeD="1" sel="1" val="0"/>
</file>

<file path=xl/ctrlProps/ctrlProp12.xml><?xml version="1.0" encoding="utf-8"?>
<formControlPr xmlns="http://schemas.microsoft.com/office/spreadsheetml/2009/9/main" objectType="Drop" dropLines="32" dropStyle="combo" dx="23" fmlaLink="inputs!$M$38" fmlaRange="inputs!$M$4:$M$35" noThreeD="1" sel="1" val="0"/>
</file>

<file path=xl/ctrlProps/ctrlProp13.xml><?xml version="1.0" encoding="utf-8"?>
<formControlPr xmlns="http://schemas.microsoft.com/office/spreadsheetml/2009/9/main" objectType="Drop" dropLines="7" dropStyle="combo" dx="23" fmlaLink="inputs!$S$9" fmlaRange="inputs!$T$2:$T$3" noThreeD="1" sel="2" val="0"/>
</file>

<file path=xl/ctrlProps/ctrlProp14.xml><?xml version="1.0" encoding="utf-8"?>
<formControlPr xmlns="http://schemas.microsoft.com/office/spreadsheetml/2009/9/main" objectType="Drop" dropStyle="combo" dx="23" fmlaLink="inputs!$X$23" fmlaRange="inputs!$Y$2:$Y$9" noThreeD="1" sel="3" val="0"/>
</file>

<file path=xl/ctrlProps/ctrlProp15.xml><?xml version="1.0" encoding="utf-8"?>
<formControlPr xmlns="http://schemas.microsoft.com/office/spreadsheetml/2009/9/main" objectType="Drop" dropLines="7" dropStyle="combo" dx="23" fmlaLink="inputs!$N$4" fmlaRange="inputs!$O$2:$O$3" noThreeD="1" sel="2" val="0"/>
</file>

<file path=xl/ctrlProps/ctrlProp2.xml><?xml version="1.0" encoding="utf-8"?>
<formControlPr xmlns="http://schemas.microsoft.com/office/spreadsheetml/2009/9/main" objectType="Drop" dropLines="30" dropStyle="combo" dx="23" fmlaLink="inputs!$C$38" fmlaRange="inputs!$C$4:$C$35" noThreeD="1" sel="1" val="0"/>
</file>

<file path=xl/ctrlProps/ctrlProp3.xml><?xml version="1.0" encoding="utf-8"?>
<formControlPr xmlns="http://schemas.microsoft.com/office/spreadsheetml/2009/9/main" objectType="Drop" dropLines="32" dropStyle="combo" dx="23" fmlaLink="inputs!$D$38" fmlaRange="inputs!$D$4:$D$35" noThreeD="1" sel="1" val="0"/>
</file>

<file path=xl/ctrlProps/ctrlProp4.xml><?xml version="1.0" encoding="utf-8"?>
<formControlPr xmlns="http://schemas.microsoft.com/office/spreadsheetml/2009/9/main" objectType="Drop" dropLines="31" dropStyle="combo" dx="23" fmlaLink="inputs!$E$38" fmlaRange="inputs!$E$4:$E$35" noThreeD="1" sel="1" val="0"/>
</file>

<file path=xl/ctrlProps/ctrlProp5.xml><?xml version="1.0" encoding="utf-8"?>
<formControlPr xmlns="http://schemas.microsoft.com/office/spreadsheetml/2009/9/main" objectType="Drop" dropLines="32" dropStyle="combo" dx="23" fmlaLink="inputs!$F$38" fmlaRange="inputs!$F$4:$F$35" noThreeD="1" sel="1" val="0"/>
</file>

<file path=xl/ctrlProps/ctrlProp6.xml><?xml version="1.0" encoding="utf-8"?>
<formControlPr xmlns="http://schemas.microsoft.com/office/spreadsheetml/2009/9/main" objectType="Drop" dropLines="31" dropStyle="combo" dx="23" fmlaLink="inputs!$G$38" fmlaRange="inputs!$G$4:$G$35" noThreeD="1" sel="1" val="0"/>
</file>

<file path=xl/ctrlProps/ctrlProp7.xml><?xml version="1.0" encoding="utf-8"?>
<formControlPr xmlns="http://schemas.microsoft.com/office/spreadsheetml/2009/9/main" objectType="Drop" dropLines="32" dropStyle="combo" dx="23" fmlaLink="inputs!$H$38" fmlaRange="inputs!$H$4:$H$35" noThreeD="1" sel="1" val="0"/>
</file>

<file path=xl/ctrlProps/ctrlProp8.xml><?xml version="1.0" encoding="utf-8"?>
<formControlPr xmlns="http://schemas.microsoft.com/office/spreadsheetml/2009/9/main" objectType="Drop" dropLines="32" dropStyle="combo" dx="23" fmlaLink="inputs!$I$38" fmlaRange="inputs!$I$4:$I$35" noThreeD="1" sel="1" val="0"/>
</file>

<file path=xl/ctrlProps/ctrlProp9.xml><?xml version="1.0" encoding="utf-8"?>
<formControlPr xmlns="http://schemas.microsoft.com/office/spreadsheetml/2009/9/main" objectType="Drop" dropLines="31" dropStyle="combo" dx="23" fmlaLink="inputs!$J$38" fmlaRange="inputs!$J$4:$J$35"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38100</xdr:colOff>
      <xdr:row>36</xdr:row>
      <xdr:rowOff>127000</xdr:rowOff>
    </xdr:from>
    <xdr:to>
      <xdr:col>13</xdr:col>
      <xdr:colOff>50800</xdr:colOff>
      <xdr:row>52</xdr:row>
      <xdr:rowOff>127000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15240</xdr:colOff>
          <xdr:row>11</xdr:row>
          <xdr:rowOff>220980</xdr:rowOff>
        </xdr:from>
        <xdr:to>
          <xdr:col>6</xdr:col>
          <xdr:colOff>800100</xdr:colOff>
          <xdr:row>12</xdr:row>
          <xdr:rowOff>220980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220980</xdr:rowOff>
        </xdr:from>
        <xdr:to>
          <xdr:col>8</xdr:col>
          <xdr:colOff>0</xdr:colOff>
          <xdr:row>12</xdr:row>
          <xdr:rowOff>220980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220980</xdr:rowOff>
        </xdr:from>
        <xdr:to>
          <xdr:col>8</xdr:col>
          <xdr:colOff>800100</xdr:colOff>
          <xdr:row>12</xdr:row>
          <xdr:rowOff>220980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11</xdr:row>
          <xdr:rowOff>220980</xdr:rowOff>
        </xdr:from>
        <xdr:to>
          <xdr:col>10</xdr:col>
          <xdr:colOff>0</xdr:colOff>
          <xdr:row>12</xdr:row>
          <xdr:rowOff>220980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11</xdr:row>
          <xdr:rowOff>220980</xdr:rowOff>
        </xdr:from>
        <xdr:to>
          <xdr:col>10</xdr:col>
          <xdr:colOff>632460</xdr:colOff>
          <xdr:row>12</xdr:row>
          <xdr:rowOff>220980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11</xdr:row>
          <xdr:rowOff>220980</xdr:rowOff>
        </xdr:from>
        <xdr:to>
          <xdr:col>12</xdr:col>
          <xdr:colOff>0</xdr:colOff>
          <xdr:row>12</xdr:row>
          <xdr:rowOff>220980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220980</xdr:rowOff>
        </xdr:from>
        <xdr:to>
          <xdr:col>13</xdr:col>
          <xdr:colOff>0</xdr:colOff>
          <xdr:row>12</xdr:row>
          <xdr:rowOff>220980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220980</xdr:rowOff>
        </xdr:from>
        <xdr:to>
          <xdr:col>14</xdr:col>
          <xdr:colOff>0</xdr:colOff>
          <xdr:row>12</xdr:row>
          <xdr:rowOff>220980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220980</xdr:rowOff>
        </xdr:from>
        <xdr:to>
          <xdr:col>15</xdr:col>
          <xdr:colOff>0</xdr:colOff>
          <xdr:row>12</xdr:row>
          <xdr:rowOff>220980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220980</xdr:rowOff>
        </xdr:from>
        <xdr:to>
          <xdr:col>16</xdr:col>
          <xdr:colOff>0</xdr:colOff>
          <xdr:row>12</xdr:row>
          <xdr:rowOff>220980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11</xdr:row>
          <xdr:rowOff>220980</xdr:rowOff>
        </xdr:from>
        <xdr:to>
          <xdr:col>16</xdr:col>
          <xdr:colOff>571500</xdr:colOff>
          <xdr:row>12</xdr:row>
          <xdr:rowOff>220980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11</xdr:row>
          <xdr:rowOff>213360</xdr:rowOff>
        </xdr:from>
        <xdr:to>
          <xdr:col>17</xdr:col>
          <xdr:colOff>624840</xdr:colOff>
          <xdr:row>12</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0</xdr:rowOff>
        </xdr:from>
        <xdr:to>
          <xdr:col>8</xdr:col>
          <xdr:colOff>518160</xdr:colOff>
          <xdr:row>16</xdr:row>
          <xdr:rowOff>15240</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17</xdr:row>
          <xdr:rowOff>220980</xdr:rowOff>
        </xdr:from>
        <xdr:to>
          <xdr:col>8</xdr:col>
          <xdr:colOff>510540</xdr:colOff>
          <xdr:row>19</xdr:row>
          <xdr:rowOff>7620</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12</xdr:col>
      <xdr:colOff>538480</xdr:colOff>
      <xdr:row>0</xdr:row>
      <xdr:rowOff>0</xdr:rowOff>
    </xdr:from>
    <xdr:to>
      <xdr:col>18</xdr:col>
      <xdr:colOff>378460</xdr:colOff>
      <xdr:row>5</xdr:row>
      <xdr:rowOff>230221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29646"/>
        <a:stretch/>
      </xdr:blipFill>
      <xdr:spPr>
        <a:xfrm>
          <a:off x="10739120" y="0"/>
          <a:ext cx="4859020" cy="1408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8</xdr:col>
          <xdr:colOff>518160</xdr:colOff>
          <xdr:row>9</xdr:row>
          <xdr:rowOff>15240</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73</xdr:col>
      <xdr:colOff>462642</xdr:colOff>
      <xdr:row>56</xdr:row>
      <xdr:rowOff>54427</xdr:rowOff>
    </xdr:from>
    <xdr:to>
      <xdr:col>85</xdr:col>
      <xdr:colOff>421821</xdr:colOff>
      <xdr:row>75</xdr:row>
      <xdr:rowOff>176893</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47</xdr:col>
      <xdr:colOff>503464</xdr:colOff>
      <xdr:row>28</xdr:row>
      <xdr:rowOff>81642</xdr:rowOff>
    </xdr:from>
    <xdr:to>
      <xdr:col>58</xdr:col>
      <xdr:colOff>571499</xdr:colOff>
      <xdr:row>31</xdr:row>
      <xdr:rowOff>68035</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21159107" y="5619749"/>
          <a:ext cx="6803571" cy="5578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t>This winter</a:t>
          </a:r>
          <a:r>
            <a:rPr lang="en-US" sz="1600" baseline="0"/>
            <a:t> and fall data was pooled to increase sample size on the SL_pooling worksheet</a:t>
          </a:r>
          <a:endParaRPr lang="en-US"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923925</xdr:colOff>
      <xdr:row>9</xdr:row>
      <xdr:rowOff>47624</xdr:rowOff>
    </xdr:from>
    <xdr:to>
      <xdr:col>10</xdr:col>
      <xdr:colOff>438150</xdr:colOff>
      <xdr:row>30</xdr:row>
      <xdr:rowOff>133349</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142875</xdr:colOff>
      <xdr:row>13</xdr:row>
      <xdr:rowOff>66675</xdr:rowOff>
    </xdr:from>
    <xdr:to>
      <xdr:col>33</xdr:col>
      <xdr:colOff>371475</xdr:colOff>
      <xdr:row>34</xdr:row>
      <xdr:rowOff>152400</xdr:rowOff>
    </xdr:to>
    <xdr:graphicFrame macro="">
      <xdr:nvGraphicFramePr>
        <xdr:cNvPr id="3" name="Chart 2">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504825</xdr:colOff>
      <xdr:row>10</xdr:row>
      <xdr:rowOff>104775</xdr:rowOff>
    </xdr:from>
    <xdr:to>
      <xdr:col>28</xdr:col>
      <xdr:colOff>495300</xdr:colOff>
      <xdr:row>32</xdr:row>
      <xdr:rowOff>0</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942975</xdr:colOff>
      <xdr:row>16</xdr:row>
      <xdr:rowOff>133350</xdr:rowOff>
    </xdr:from>
    <xdr:to>
      <xdr:col>27</xdr:col>
      <xdr:colOff>314325</xdr:colOff>
      <xdr:row>38</xdr:row>
      <xdr:rowOff>85725</xdr:rowOff>
    </xdr:to>
    <xdr:graphicFrame macro="">
      <xdr:nvGraphicFramePr>
        <xdr:cNvPr id="5" name="Chart 4">
          <a:extLst>
            <a:ext uri="{FF2B5EF4-FFF2-40B4-BE49-F238E27FC236}">
              <a16:creationId xmlns:a16="http://schemas.microsoft.com/office/drawing/2014/main" id="{00000000-0008-0000-0D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0.15211</cdr:x>
      <cdr:y>0.01865</cdr:y>
    </cdr:from>
    <cdr:to>
      <cdr:x>0.5512</cdr:x>
      <cdr:y>0.16084</cdr:y>
    </cdr:to>
    <cdr:sp macro="" textlink="">
      <cdr:nvSpPr>
        <cdr:cNvPr id="3" name="TextBox 2"/>
        <cdr:cNvSpPr txBox="1"/>
      </cdr:nvSpPr>
      <cdr:spPr>
        <a:xfrm xmlns:a="http://schemas.openxmlformats.org/drawingml/2006/main">
          <a:off x="962024" y="76201"/>
          <a:ext cx="2524125" cy="581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Times New Roman" pitchFamily="18" charset="0"/>
              <a:cs typeface="Times New Roman" pitchFamily="18" charset="0"/>
            </a:rPr>
            <a:t>All Sectors</a:t>
          </a:r>
          <a:r>
            <a:rPr lang="en-US" sz="1200" baseline="0">
              <a:latin typeface="Times New Roman" pitchFamily="18" charset="0"/>
              <a:cs typeface="Times New Roman" pitchFamily="18" charset="0"/>
            </a:rPr>
            <a:t> combined</a:t>
          </a:r>
        </a:p>
        <a:p xmlns:a="http://schemas.openxmlformats.org/drawingml/2006/main">
          <a:r>
            <a:rPr lang="en-US" sz="1200" baseline="0">
              <a:latin typeface="Times New Roman" pitchFamily="18" charset="0"/>
              <a:cs typeface="Times New Roman" pitchFamily="18" charset="0"/>
            </a:rPr>
            <a:t> (headboat, charter and private)</a:t>
          </a:r>
          <a:endParaRPr lang="en-US" sz="1200">
            <a:latin typeface="Times New Roman" pitchFamily="18" charset="0"/>
            <a:cs typeface="Times New Roman" pitchFamily="18"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0.15211</cdr:x>
      <cdr:y>0.01865</cdr:y>
    </cdr:from>
    <cdr:to>
      <cdr:x>0.5512</cdr:x>
      <cdr:y>0.16084</cdr:y>
    </cdr:to>
    <cdr:sp macro="" textlink="">
      <cdr:nvSpPr>
        <cdr:cNvPr id="3" name="TextBox 2"/>
        <cdr:cNvSpPr txBox="1"/>
      </cdr:nvSpPr>
      <cdr:spPr>
        <a:xfrm xmlns:a="http://schemas.openxmlformats.org/drawingml/2006/main">
          <a:off x="962024" y="76201"/>
          <a:ext cx="2524125" cy="581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Times New Roman" pitchFamily="18" charset="0"/>
              <a:cs typeface="Times New Roman" pitchFamily="18" charset="0"/>
            </a:rPr>
            <a:t>Only</a:t>
          </a:r>
          <a:r>
            <a:rPr lang="en-US" sz="1200" baseline="0">
              <a:latin typeface="Times New Roman" pitchFamily="18" charset="0"/>
              <a:cs typeface="Times New Roman" pitchFamily="18" charset="0"/>
            </a:rPr>
            <a:t> Headboat </a:t>
          </a:r>
          <a:r>
            <a:rPr lang="en-US" sz="1200">
              <a:latin typeface="Times New Roman" pitchFamily="18" charset="0"/>
              <a:cs typeface="Times New Roman" pitchFamily="18" charset="0"/>
            </a:rPr>
            <a:t>Sector</a:t>
          </a:r>
        </a:p>
      </cdr:txBody>
    </cdr:sp>
  </cdr:relSizeAnchor>
</c:userShapes>
</file>

<file path=xl/drawings/drawing6.xml><?xml version="1.0" encoding="utf-8"?>
<c:userShapes xmlns:c="http://schemas.openxmlformats.org/drawingml/2006/chart">
  <cdr:relSizeAnchor xmlns:cdr="http://schemas.openxmlformats.org/drawingml/2006/chartDrawing">
    <cdr:from>
      <cdr:x>0.15211</cdr:x>
      <cdr:y>0.01865</cdr:y>
    </cdr:from>
    <cdr:to>
      <cdr:x>0.5512</cdr:x>
      <cdr:y>0.16084</cdr:y>
    </cdr:to>
    <cdr:sp macro="" textlink="">
      <cdr:nvSpPr>
        <cdr:cNvPr id="3" name="TextBox 2"/>
        <cdr:cNvSpPr txBox="1"/>
      </cdr:nvSpPr>
      <cdr:spPr>
        <a:xfrm xmlns:a="http://schemas.openxmlformats.org/drawingml/2006/main">
          <a:off x="962024" y="76201"/>
          <a:ext cx="2524125" cy="581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Times New Roman" pitchFamily="18" charset="0"/>
              <a:cs typeface="Times New Roman" pitchFamily="18" charset="0"/>
            </a:rPr>
            <a:t>Only</a:t>
          </a:r>
          <a:r>
            <a:rPr lang="en-US" sz="1200" baseline="0">
              <a:latin typeface="Times New Roman" pitchFamily="18" charset="0"/>
              <a:cs typeface="Times New Roman" pitchFamily="18" charset="0"/>
            </a:rPr>
            <a:t> Charter </a:t>
          </a:r>
          <a:r>
            <a:rPr lang="en-US" sz="1200">
              <a:latin typeface="Times New Roman" pitchFamily="18" charset="0"/>
              <a:cs typeface="Times New Roman" pitchFamily="18" charset="0"/>
            </a:rPr>
            <a:t>Sector</a:t>
          </a:r>
        </a:p>
      </cdr:txBody>
    </cdr:sp>
  </cdr:relSizeAnchor>
</c:userShapes>
</file>

<file path=xl/drawings/drawing7.xml><?xml version="1.0" encoding="utf-8"?>
<c:userShapes xmlns:c="http://schemas.openxmlformats.org/drawingml/2006/chart">
  <cdr:relSizeAnchor xmlns:cdr="http://schemas.openxmlformats.org/drawingml/2006/chartDrawing">
    <cdr:from>
      <cdr:x>0.15211</cdr:x>
      <cdr:y>0.01865</cdr:y>
    </cdr:from>
    <cdr:to>
      <cdr:x>0.5512</cdr:x>
      <cdr:y>0.16084</cdr:y>
    </cdr:to>
    <cdr:sp macro="" textlink="">
      <cdr:nvSpPr>
        <cdr:cNvPr id="3" name="TextBox 2"/>
        <cdr:cNvSpPr txBox="1"/>
      </cdr:nvSpPr>
      <cdr:spPr>
        <a:xfrm xmlns:a="http://schemas.openxmlformats.org/drawingml/2006/main">
          <a:off x="962024" y="76201"/>
          <a:ext cx="2524125" cy="581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Times New Roman" pitchFamily="18" charset="0"/>
              <a:cs typeface="Times New Roman" pitchFamily="18" charset="0"/>
            </a:rPr>
            <a:t>Only</a:t>
          </a:r>
          <a:r>
            <a:rPr lang="en-US" sz="1200" baseline="0">
              <a:latin typeface="Times New Roman" pitchFamily="18" charset="0"/>
              <a:cs typeface="Times New Roman" pitchFamily="18" charset="0"/>
            </a:rPr>
            <a:t> Private </a:t>
          </a:r>
          <a:r>
            <a:rPr lang="en-US" sz="1200">
              <a:latin typeface="Times New Roman" pitchFamily="18" charset="0"/>
              <a:cs typeface="Times New Roman" pitchFamily="18" charset="0"/>
            </a:rPr>
            <a:t>Sector</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twoCellAnchor>
    <xdr:from>
      <xdr:col>3</xdr:col>
      <xdr:colOff>38100</xdr:colOff>
      <xdr:row>5</xdr:row>
      <xdr:rowOff>175260</xdr:rowOff>
    </xdr:from>
    <xdr:to>
      <xdr:col>10</xdr:col>
      <xdr:colOff>342900</xdr:colOff>
      <xdr:row>20</xdr:row>
      <xdr:rowOff>175260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129540</xdr:colOff>
      <xdr:row>7</xdr:row>
      <xdr:rowOff>114300</xdr:rowOff>
    </xdr:from>
    <xdr:to>
      <xdr:col>15</xdr:col>
      <xdr:colOff>30480</xdr:colOff>
      <xdr:row>20</xdr:row>
      <xdr:rowOff>129540</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6835140" y="1394460"/>
          <a:ext cx="2339340" cy="2392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that discards actually drop in 2009 from 2008 levels after implementation of size limit, but then skyrocket in 2010</a:t>
          </a:r>
          <a:r>
            <a:rPr lang="en-US" sz="1100" baseline="0"/>
            <a:t> despite DWH/BP spill.</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hael.larkin/Documents/Mike/GOM_gag/2015_Gulf_gag/Gulf%20GAG%20Recreational%20Decision%20Tool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cumlandings"/>
      <sheetName val="inputs"/>
      <sheetName val="Daily"/>
      <sheetName val="Pct Landings by Month"/>
      <sheetName val="2015 projected landings"/>
      <sheetName val="Blimit_tables"/>
      <sheetName val="Bag Limits"/>
      <sheetName val="BL_pooling"/>
      <sheetName val="ACL"/>
      <sheetName val="SL_pooling"/>
      <sheetName val="Size Limits"/>
      <sheetName val="Trip Elimination"/>
      <sheetName val="Discards"/>
      <sheetName val="Pstrat Landings"/>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79998168889431442"/>
  </sheetPr>
  <dimension ref="A1:BM55"/>
  <sheetViews>
    <sheetView tabSelected="1" topLeftCell="B1" zoomScale="75" zoomScaleNormal="75" workbookViewId="0">
      <selection activeCell="I10" sqref="I10"/>
    </sheetView>
  </sheetViews>
  <sheetFormatPr defaultRowHeight="14.4" x14ac:dyDescent="0.3"/>
  <cols>
    <col min="4" max="4" width="11.6640625" customWidth="1"/>
    <col min="5" max="5" width="14.109375" customWidth="1"/>
    <col min="6" max="6" width="11.6640625" customWidth="1"/>
    <col min="7" max="7" width="18.5546875" bestFit="1" customWidth="1"/>
    <col min="8" max="8" width="11.6640625" bestFit="1" customWidth="1"/>
    <col min="9" max="9" width="16.5546875" customWidth="1"/>
    <col min="10" max="10" width="13.109375" customWidth="1"/>
    <col min="11" max="11" width="12.6640625" customWidth="1"/>
    <col min="12" max="12" width="11.88671875" customWidth="1"/>
    <col min="13" max="13" width="10.6640625" customWidth="1"/>
    <col min="14" max="14" width="11.6640625" bestFit="1" customWidth="1"/>
    <col min="15" max="15" width="11.6640625" customWidth="1"/>
    <col min="16" max="16" width="11.6640625" bestFit="1" customWidth="1"/>
    <col min="17" max="17" width="12.44140625" customWidth="1"/>
    <col min="18" max="18" width="14.88671875" customWidth="1"/>
    <col min="19" max="19" width="14.44140625" customWidth="1"/>
    <col min="20" max="20" width="23.5546875" customWidth="1"/>
    <col min="21" max="21" width="10.44140625" customWidth="1"/>
    <col min="25" max="25" width="12" bestFit="1" customWidth="1"/>
    <col min="26" max="26" width="13.44140625" bestFit="1" customWidth="1"/>
  </cols>
  <sheetData>
    <row r="1" spans="1:65" s="1" customFormat="1" ht="16.95" customHeight="1" thickTop="1" x14ac:dyDescent="0.35">
      <c r="A1" s="354"/>
      <c r="B1" s="355"/>
      <c r="C1" s="355"/>
      <c r="D1" s="355"/>
      <c r="E1" s="355"/>
      <c r="F1" s="355"/>
      <c r="G1" s="355"/>
      <c r="H1" s="355"/>
      <c r="I1" s="355"/>
      <c r="J1" s="355"/>
      <c r="K1" s="355"/>
      <c r="L1" s="355"/>
      <c r="M1" s="355"/>
      <c r="N1" s="355"/>
      <c r="O1" s="355"/>
      <c r="P1" s="355"/>
      <c r="Q1" s="355"/>
      <c r="R1" s="355"/>
      <c r="S1" s="355"/>
      <c r="T1" s="355"/>
      <c r="U1" s="355"/>
      <c r="V1" s="356"/>
      <c r="BB1" s="2" t="str">
        <f>IF(ISBLANK(G12),"",CONCATENATE(G11,", "))</f>
        <v xml:space="preserve">Jan, </v>
      </c>
      <c r="BC1" s="2" t="str">
        <f t="shared" ref="BC1:BM1" si="0">IF(ISBLANK(H12),"",CONCATENATE(H11,", "))</f>
        <v xml:space="preserve">Feb, </v>
      </c>
      <c r="BD1" s="2" t="str">
        <f t="shared" si="0"/>
        <v xml:space="preserve">Mar, </v>
      </c>
      <c r="BE1" s="2" t="str">
        <f t="shared" si="0"/>
        <v xml:space="preserve">Apr, </v>
      </c>
      <c r="BF1" s="2" t="str">
        <f t="shared" si="0"/>
        <v xml:space="preserve">May, </v>
      </c>
      <c r="BG1" s="2" t="str">
        <f t="shared" si="0"/>
        <v xml:space="preserve">Jun, </v>
      </c>
      <c r="BH1" s="2" t="str">
        <f t="shared" si="0"/>
        <v xml:space="preserve">Jul, </v>
      </c>
      <c r="BI1" s="2" t="str">
        <f t="shared" si="0"/>
        <v xml:space="preserve">Aug, </v>
      </c>
      <c r="BJ1" s="2" t="str">
        <f t="shared" si="0"/>
        <v xml:space="preserve">Sep, </v>
      </c>
      <c r="BK1" s="2" t="str">
        <f t="shared" si="0"/>
        <v xml:space="preserve">Oct, </v>
      </c>
      <c r="BL1" s="2" t="str">
        <f t="shared" si="0"/>
        <v xml:space="preserve">Nov, </v>
      </c>
      <c r="BM1" s="2" t="str">
        <f t="shared" si="0"/>
        <v xml:space="preserve">Dec, </v>
      </c>
    </row>
    <row r="2" spans="1:65" s="1" customFormat="1" ht="25.8" x14ac:dyDescent="0.35">
      <c r="A2" s="357"/>
      <c r="B2" s="358" t="s">
        <v>265</v>
      </c>
      <c r="C2" s="359"/>
      <c r="D2" s="359"/>
      <c r="E2" s="359"/>
      <c r="F2" s="359"/>
      <c r="G2" s="359"/>
      <c r="H2" s="359"/>
      <c r="I2" s="359"/>
      <c r="J2" s="359"/>
      <c r="K2" s="359"/>
      <c r="L2" s="359"/>
      <c r="M2" s="359"/>
      <c r="N2" s="359"/>
      <c r="O2" s="359"/>
      <c r="P2" s="359"/>
      <c r="Q2" s="359"/>
      <c r="R2" s="359"/>
      <c r="S2" s="359"/>
      <c r="T2" s="359"/>
      <c r="U2" s="359"/>
      <c r="V2" s="360"/>
      <c r="BB2" s="3"/>
      <c r="BC2" s="3"/>
      <c r="BD2" s="3"/>
      <c r="BE2" s="3"/>
      <c r="BF2" s="3"/>
      <c r="BG2" s="3"/>
      <c r="BH2" s="3"/>
      <c r="BI2" s="3"/>
      <c r="BJ2" s="3"/>
      <c r="BK2" s="3"/>
      <c r="BL2" s="3"/>
      <c r="BM2" s="3"/>
    </row>
    <row r="3" spans="1:65" s="1" customFormat="1" ht="16.95" customHeight="1" x14ac:dyDescent="0.35">
      <c r="A3" s="357"/>
      <c r="B3" s="389" t="s">
        <v>264</v>
      </c>
      <c r="C3" s="389"/>
      <c r="D3" s="389"/>
      <c r="E3" s="389"/>
      <c r="F3" s="389"/>
      <c r="G3" s="389"/>
      <c r="H3" s="389"/>
      <c r="I3" s="389"/>
      <c r="J3" s="389"/>
      <c r="K3" s="389"/>
      <c r="L3" s="389"/>
      <c r="M3" s="358"/>
      <c r="N3" s="358"/>
      <c r="O3" s="358"/>
      <c r="P3" s="358"/>
      <c r="Q3" s="358"/>
      <c r="R3" s="358"/>
      <c r="S3" s="359"/>
      <c r="T3" s="359"/>
      <c r="U3" s="359"/>
      <c r="V3" s="360"/>
    </row>
    <row r="4" spans="1:65" s="1" customFormat="1" ht="16.95" customHeight="1" x14ac:dyDescent="0.35">
      <c r="A4" s="357"/>
      <c r="B4" s="389"/>
      <c r="C4" s="389"/>
      <c r="D4" s="389"/>
      <c r="E4" s="389"/>
      <c r="F4" s="389"/>
      <c r="G4" s="389"/>
      <c r="H4" s="389"/>
      <c r="I4" s="389"/>
      <c r="J4" s="389"/>
      <c r="K4" s="389"/>
      <c r="L4" s="389"/>
      <c r="M4" s="358"/>
      <c r="N4" s="358"/>
      <c r="O4" s="358"/>
      <c r="P4" s="358"/>
      <c r="Q4" s="358"/>
      <c r="R4" s="358"/>
      <c r="S4" s="359"/>
      <c r="T4" s="359"/>
      <c r="U4" s="359"/>
      <c r="V4" s="360"/>
      <c r="AA4" s="4"/>
      <c r="AB4" s="1" t="str">
        <f>IF(NOT(ISBLANK(K23)), 1, " ")</f>
        <v xml:space="preserve"> </v>
      </c>
      <c r="AC4" s="1" t="str">
        <f>IF(NOT(ISBLANK(L23)), 1, " ")</f>
        <v xml:space="preserve"> </v>
      </c>
      <c r="AD4" s="1" t="str">
        <f>IF(NOT(ISBLANK(M23)), 1, " ")</f>
        <v xml:space="preserve"> </v>
      </c>
    </row>
    <row r="5" spans="1:65" s="1" customFormat="1" ht="16.95" customHeight="1" x14ac:dyDescent="0.35">
      <c r="A5" s="357"/>
      <c r="B5" s="389"/>
      <c r="C5" s="389"/>
      <c r="D5" s="389"/>
      <c r="E5" s="389"/>
      <c r="F5" s="389"/>
      <c r="G5" s="389"/>
      <c r="H5" s="389"/>
      <c r="I5" s="389"/>
      <c r="J5" s="389"/>
      <c r="K5" s="389"/>
      <c r="L5" s="389"/>
      <c r="M5" s="359"/>
      <c r="N5" s="359"/>
      <c r="O5" s="359"/>
      <c r="P5" s="359"/>
      <c r="Q5" s="359"/>
      <c r="R5" s="359"/>
      <c r="S5" s="359"/>
      <c r="T5" s="359"/>
      <c r="U5" s="359"/>
      <c r="V5" s="360"/>
      <c r="AA5" s="5"/>
      <c r="AB5" s="1">
        <f>IF(NOT(ISBLANK(#REF!)), 1, " ")</f>
        <v>1</v>
      </c>
      <c r="AC5" s="1">
        <f>IF(NOT(ISBLANK(#REF!)), 1, " ")</f>
        <v>1</v>
      </c>
      <c r="AD5" s="1">
        <f>IF(NOT(ISBLANK(#REF!)), 1, " ")</f>
        <v>1</v>
      </c>
    </row>
    <row r="6" spans="1:65" s="1" customFormat="1" ht="18.600000000000001" thickBot="1" x14ac:dyDescent="0.4">
      <c r="A6" s="357"/>
      <c r="B6" s="390"/>
      <c r="C6" s="390"/>
      <c r="D6" s="390"/>
      <c r="E6" s="390"/>
      <c r="F6" s="390"/>
      <c r="G6" s="390"/>
      <c r="H6" s="390"/>
      <c r="I6" s="390"/>
      <c r="J6" s="390"/>
      <c r="K6" s="390"/>
      <c r="L6" s="390"/>
      <c r="M6" s="359"/>
      <c r="N6" s="359"/>
      <c r="O6" s="359"/>
      <c r="P6" s="359"/>
      <c r="Q6" s="359"/>
      <c r="R6" s="359"/>
      <c r="S6" s="359"/>
      <c r="T6" s="359"/>
      <c r="U6" s="359"/>
      <c r="V6" s="360"/>
      <c r="AA6" s="5"/>
      <c r="AB6" s="1" t="str">
        <f>IF(NOT(ISBLANK(J31)), 1, " ")</f>
        <v xml:space="preserve"> </v>
      </c>
      <c r="AC6" s="1">
        <f>IF(NOT(ISBLANK(#REF!)), 1, " ")</f>
        <v>1</v>
      </c>
      <c r="AD6" s="1">
        <f>IF(NOT(ISBLANK(#REF!)), 1, " ")</f>
        <v>1</v>
      </c>
    </row>
    <row r="7" spans="1:65" s="172" customFormat="1" ht="18.600000000000001" thickBot="1" x14ac:dyDescent="0.4">
      <c r="A7" s="160"/>
      <c r="B7" s="154" t="s">
        <v>57</v>
      </c>
      <c r="C7" s="155"/>
      <c r="D7" s="155"/>
      <c r="E7" s="155"/>
      <c r="F7" s="156"/>
      <c r="G7" s="155"/>
      <c r="H7" s="157"/>
      <c r="I7" s="155"/>
      <c r="J7" s="155"/>
      <c r="K7" s="155"/>
      <c r="L7" s="155"/>
      <c r="M7" s="155"/>
      <c r="N7" s="155"/>
      <c r="O7" s="155"/>
      <c r="P7" s="155"/>
      <c r="Q7" s="155"/>
      <c r="R7" s="155"/>
      <c r="S7" s="157"/>
      <c r="T7" s="158"/>
      <c r="U7" s="157"/>
      <c r="V7" s="161"/>
      <c r="W7" s="3"/>
      <c r="X7" s="3"/>
      <c r="Y7" s="3"/>
      <c r="Z7" s="3"/>
      <c r="AA7" s="3"/>
      <c r="AB7" s="3"/>
      <c r="AC7" s="3"/>
      <c r="AD7" s="3"/>
      <c r="AE7" s="3"/>
      <c r="AF7" s="3"/>
      <c r="AG7" s="3"/>
      <c r="AH7" s="3"/>
      <c r="AI7" s="3"/>
      <c r="AJ7" s="3"/>
      <c r="AK7" s="3"/>
      <c r="AL7" s="3"/>
      <c r="AM7" s="3"/>
      <c r="AN7" s="3"/>
      <c r="AO7" s="3"/>
      <c r="AP7" s="3"/>
      <c r="AQ7" s="3"/>
    </row>
    <row r="8" spans="1:65" s="172" customFormat="1" ht="18" x14ac:dyDescent="0.35">
      <c r="A8" s="130"/>
      <c r="B8" s="130"/>
      <c r="C8" s="130"/>
      <c r="D8" s="130"/>
      <c r="E8" s="130"/>
      <c r="F8" s="130"/>
      <c r="G8" s="130"/>
      <c r="H8" s="130"/>
      <c r="I8" s="130"/>
      <c r="J8" s="130"/>
      <c r="K8" s="130"/>
      <c r="L8" s="130"/>
      <c r="M8" s="130"/>
      <c r="N8" s="130"/>
      <c r="O8" s="130"/>
      <c r="P8" s="130"/>
      <c r="Q8" s="130"/>
      <c r="R8" s="130"/>
      <c r="S8" s="130"/>
      <c r="T8" s="130"/>
      <c r="U8" s="130"/>
      <c r="V8" s="130"/>
      <c r="W8" s="3"/>
      <c r="X8" s="3"/>
      <c r="Y8" s="3"/>
      <c r="Z8" s="3"/>
      <c r="AA8" s="3"/>
      <c r="AB8" s="3"/>
      <c r="AC8" s="3"/>
      <c r="AD8" s="3"/>
      <c r="AE8" s="3"/>
      <c r="AF8" s="3"/>
      <c r="AG8" s="3"/>
      <c r="AH8" s="3"/>
      <c r="AI8" s="3"/>
      <c r="AJ8" s="3"/>
      <c r="AK8" s="3"/>
      <c r="AL8" s="3"/>
      <c r="AM8" s="3"/>
      <c r="AN8" s="3"/>
      <c r="AO8" s="3"/>
      <c r="AP8" s="3"/>
      <c r="AQ8" s="3"/>
    </row>
    <row r="9" spans="1:65" s="172" customFormat="1" ht="18" x14ac:dyDescent="0.35">
      <c r="A9" s="130"/>
      <c r="B9" s="130"/>
      <c r="C9" s="130"/>
      <c r="D9" s="130"/>
      <c r="E9" s="6"/>
      <c r="F9" s="374" t="s">
        <v>266</v>
      </c>
      <c r="G9" s="13"/>
      <c r="H9" s="13"/>
      <c r="I9" s="13"/>
      <c r="J9" s="13"/>
      <c r="K9" s="130"/>
      <c r="L9" s="130"/>
      <c r="M9" s="130"/>
      <c r="N9" s="130"/>
      <c r="O9" s="130"/>
      <c r="P9" s="130"/>
      <c r="Q9" s="130"/>
      <c r="R9" s="130"/>
      <c r="S9" s="130"/>
      <c r="T9" s="130"/>
      <c r="U9" s="130"/>
      <c r="V9" s="130"/>
      <c r="W9" s="3"/>
      <c r="X9" s="3"/>
      <c r="Y9" s="3"/>
      <c r="Z9" s="3"/>
      <c r="AA9" s="3"/>
      <c r="AB9" s="3"/>
      <c r="AC9" s="3"/>
      <c r="AD9" s="3"/>
      <c r="AE9" s="3"/>
      <c r="AF9" s="3"/>
      <c r="AG9" s="3"/>
      <c r="AH9" s="3"/>
      <c r="AI9" s="3"/>
      <c r="AJ9" s="3"/>
      <c r="AK9" s="3"/>
      <c r="AL9" s="3"/>
      <c r="AM9" s="3"/>
      <c r="AN9" s="3"/>
      <c r="AO9" s="3"/>
      <c r="AP9" s="3"/>
      <c r="AQ9" s="3"/>
    </row>
    <row r="10" spans="1:65" s="172" customFormat="1" ht="18" x14ac:dyDescent="0.35">
      <c r="A10" s="130"/>
      <c r="B10" s="130"/>
      <c r="C10" s="130"/>
      <c r="D10" s="130"/>
      <c r="E10" s="6"/>
      <c r="F10" s="139"/>
      <c r="G10" s="13"/>
      <c r="H10" s="13"/>
      <c r="I10" s="13"/>
      <c r="J10" s="13"/>
      <c r="K10" s="130"/>
      <c r="L10" s="130"/>
      <c r="M10" s="130"/>
      <c r="N10" s="130"/>
      <c r="O10" s="130"/>
      <c r="P10" s="130"/>
      <c r="Q10" s="130"/>
      <c r="R10" s="130"/>
      <c r="S10" s="130"/>
      <c r="T10" s="130"/>
      <c r="U10" s="130"/>
      <c r="V10" s="130"/>
      <c r="W10" s="3"/>
      <c r="X10" s="3"/>
      <c r="Y10" s="3"/>
      <c r="Z10" s="3"/>
      <c r="AA10" s="3"/>
      <c r="AB10" s="3"/>
      <c r="AC10" s="3"/>
      <c r="AD10" s="3"/>
      <c r="AE10" s="3"/>
      <c r="AF10" s="3"/>
      <c r="AG10" s="3"/>
      <c r="AH10" s="3"/>
      <c r="AI10" s="3"/>
      <c r="AJ10" s="3"/>
      <c r="AK10" s="3"/>
      <c r="AL10" s="3"/>
      <c r="AM10" s="3"/>
      <c r="AN10" s="3"/>
      <c r="AO10" s="3"/>
      <c r="AP10" s="3"/>
      <c r="AQ10" s="3"/>
    </row>
    <row r="11" spans="1:65" s="134" customFormat="1" ht="25.5" customHeight="1" thickBot="1" x14ac:dyDescent="0.4">
      <c r="A11" s="162"/>
      <c r="B11" s="130"/>
      <c r="C11" s="130"/>
      <c r="D11" s="130"/>
      <c r="E11" s="130"/>
      <c r="F11" s="130"/>
      <c r="G11" s="131" t="s">
        <v>0</v>
      </c>
      <c r="H11" s="131" t="s">
        <v>1</v>
      </c>
      <c r="I11" s="131" t="s">
        <v>2</v>
      </c>
      <c r="J11" s="131" t="s">
        <v>3</v>
      </c>
      <c r="K11" s="131" t="s">
        <v>4</v>
      </c>
      <c r="L11" s="131" t="s">
        <v>5</v>
      </c>
      <c r="M11" s="131" t="s">
        <v>6</v>
      </c>
      <c r="N11" s="131" t="s">
        <v>7</v>
      </c>
      <c r="O11" s="131" t="s">
        <v>8</v>
      </c>
      <c r="P11" s="131" t="s">
        <v>9</v>
      </c>
      <c r="Q11" s="131" t="s">
        <v>10</v>
      </c>
      <c r="R11" s="131" t="s">
        <v>11</v>
      </c>
      <c r="S11" s="132"/>
      <c r="T11" s="132"/>
      <c r="U11" s="132"/>
      <c r="V11" s="163"/>
      <c r="W11" s="135">
        <f t="shared" ref="W11:Y11" si="1">COUNT(AB4:AB13)</f>
        <v>2</v>
      </c>
      <c r="X11" s="135">
        <f t="shared" si="1"/>
        <v>4</v>
      </c>
      <c r="Y11" s="135">
        <f t="shared" si="1"/>
        <v>4</v>
      </c>
      <c r="AA11" s="136"/>
      <c r="AB11" s="135" t="str">
        <f>IF(NOT(ISBLANK(J32)), 1, " ")</f>
        <v xml:space="preserve"> </v>
      </c>
      <c r="AC11" s="135">
        <f>IF(NOT(ISBLANK(#REF!)), 1, " ")</f>
        <v>1</v>
      </c>
      <c r="AD11" s="135">
        <f>IF(NOT(ISBLANK(#REF!)), 1, " ")</f>
        <v>1</v>
      </c>
    </row>
    <row r="12" spans="1:65" s="3" customFormat="1" ht="19.2" thickTop="1" thickBot="1" x14ac:dyDescent="0.4">
      <c r="A12" s="164"/>
      <c r="B12" s="6"/>
      <c r="C12" s="6"/>
      <c r="D12" s="6"/>
      <c r="E12" s="6"/>
      <c r="F12" s="138" t="s">
        <v>255</v>
      </c>
      <c r="G12" s="173">
        <v>31</v>
      </c>
      <c r="H12" s="174">
        <v>28</v>
      </c>
      <c r="I12" s="174">
        <v>31</v>
      </c>
      <c r="J12" s="174">
        <v>30</v>
      </c>
      <c r="K12" s="174">
        <v>31</v>
      </c>
      <c r="L12" s="174">
        <v>30</v>
      </c>
      <c r="M12" s="174">
        <v>31</v>
      </c>
      <c r="N12" s="174">
        <v>31</v>
      </c>
      <c r="O12" s="174">
        <v>30</v>
      </c>
      <c r="P12" s="174">
        <v>31</v>
      </c>
      <c r="Q12" s="174">
        <v>30</v>
      </c>
      <c r="R12" s="175">
        <v>31</v>
      </c>
      <c r="S12" s="145" t="s">
        <v>12</v>
      </c>
      <c r="T12" s="10"/>
      <c r="U12" s="11"/>
      <c r="V12" s="165"/>
      <c r="AA12" s="5"/>
      <c r="AB12" s="1">
        <f>IF(NOT(ISBLANK(#REF!)), 1, " ")</f>
        <v>1</v>
      </c>
      <c r="AC12" s="1">
        <f>IF(NOT(ISBLANK(#REF!)), 1, " ")</f>
        <v>1</v>
      </c>
      <c r="AD12" s="1">
        <f>IF(NOT(ISBLANK(#REF!)), 1, " ")</f>
        <v>1</v>
      </c>
    </row>
    <row r="13" spans="1:65" s="15" customFormat="1" ht="18" customHeight="1" thickBot="1" x14ac:dyDescent="0.4">
      <c r="A13" s="166"/>
      <c r="B13" s="12"/>
      <c r="C13" s="9"/>
      <c r="D13" s="9"/>
      <c r="E13" s="9"/>
      <c r="F13" s="144" t="s">
        <v>13</v>
      </c>
      <c r="G13" s="65"/>
      <c r="H13" s="14"/>
      <c r="I13" s="14">
        <v>0</v>
      </c>
      <c r="J13" s="14">
        <v>0</v>
      </c>
      <c r="K13" s="14">
        <v>0</v>
      </c>
      <c r="L13" s="14">
        <v>0</v>
      </c>
      <c r="M13" s="14">
        <v>0</v>
      </c>
      <c r="N13" s="14">
        <v>0</v>
      </c>
      <c r="O13" s="14">
        <v>0</v>
      </c>
      <c r="P13" s="14">
        <v>0</v>
      </c>
      <c r="Q13" s="14">
        <v>0</v>
      </c>
      <c r="R13" s="66">
        <v>0</v>
      </c>
      <c r="S13" s="145" t="s">
        <v>14</v>
      </c>
      <c r="T13" s="10"/>
      <c r="U13" s="9"/>
      <c r="V13" s="167"/>
      <c r="AA13" s="5"/>
      <c r="AB13" s="1"/>
      <c r="AC13" s="1"/>
      <c r="AD13" s="1"/>
    </row>
    <row r="14" spans="1:65" s="3" customFormat="1" ht="18.600000000000001" thickBot="1" x14ac:dyDescent="0.4">
      <c r="A14" s="164"/>
      <c r="B14" s="12"/>
      <c r="C14" s="6"/>
      <c r="D14" s="6"/>
      <c r="E14" s="6"/>
      <c r="F14" s="144" t="s">
        <v>15</v>
      </c>
      <c r="G14" s="67">
        <f>IF(ISNUMBER(inputs!B39/inputs!B3),inputs!B39/inputs!B3,0%)</f>
        <v>0</v>
      </c>
      <c r="H14" s="68">
        <f>IF(ISNUMBER(inputs!C39/inputs!C3),inputs!C39/inputs!C3,0%)</f>
        <v>0</v>
      </c>
      <c r="I14" s="68">
        <f>IF(ISNUMBER(inputs!D39/inputs!D3),inputs!D39/inputs!D3,0%)</f>
        <v>0</v>
      </c>
      <c r="J14" s="68">
        <f>IF(ISNUMBER(inputs!E39/inputs!E3),inputs!E39/inputs!E3,0%)</f>
        <v>0</v>
      </c>
      <c r="K14" s="68">
        <f>IF(ISNUMBER(inputs!F39/inputs!F3),inputs!F39/inputs!F3,0%)</f>
        <v>0</v>
      </c>
      <c r="L14" s="68">
        <f>IF(ISNUMBER(inputs!G39/inputs!G3),inputs!G39/inputs!G3,0%)</f>
        <v>0</v>
      </c>
      <c r="M14" s="68">
        <f>IF(ISNUMBER(inputs!H39/inputs!H3),inputs!H39/inputs!H3,0%)</f>
        <v>0</v>
      </c>
      <c r="N14" s="68">
        <f>IF(ISNUMBER(inputs!I39/inputs!I3),inputs!I39/inputs!I3,0%)</f>
        <v>0</v>
      </c>
      <c r="O14" s="68">
        <f>IF(ISNUMBER(inputs!J39/inputs!J3),inputs!J39/inputs!J3,0%)</f>
        <v>0</v>
      </c>
      <c r="P14" s="68">
        <f>IF(ISNUMBER(inputs!K39/inputs!K3),inputs!K39/inputs!K3,0%)</f>
        <v>0</v>
      </c>
      <c r="Q14" s="68">
        <f>IF(ISNUMBER(inputs!L39/inputs!L3),inputs!L39/inputs!L3,0%)</f>
        <v>0</v>
      </c>
      <c r="R14" s="69">
        <f>IF(ISNUMBER(inputs!M39/inputs!M3),inputs!M39/inputs!M3,0%)</f>
        <v>0</v>
      </c>
      <c r="S14" s="145" t="s">
        <v>16</v>
      </c>
      <c r="T14" s="10"/>
      <c r="U14" s="11"/>
      <c r="V14" s="165"/>
    </row>
    <row r="15" spans="1:65" s="3" customFormat="1" ht="18.600000000000001" thickTop="1" x14ac:dyDescent="0.35">
      <c r="A15" s="164"/>
      <c r="B15" s="12"/>
      <c r="C15" s="6"/>
      <c r="D15" s="6"/>
      <c r="E15" s="6"/>
      <c r="F15" s="139"/>
      <c r="G15" s="13"/>
      <c r="H15" s="13"/>
      <c r="I15" s="13"/>
      <c r="J15" s="13"/>
      <c r="K15" s="13"/>
      <c r="L15" s="13"/>
      <c r="M15" s="13"/>
      <c r="N15" s="13"/>
      <c r="O15" s="13"/>
      <c r="P15" s="13"/>
      <c r="Q15" s="13"/>
      <c r="R15" s="13"/>
      <c r="S15" s="9"/>
      <c r="T15" s="10"/>
      <c r="U15" s="11"/>
      <c r="V15" s="165"/>
    </row>
    <row r="16" spans="1:65" s="3" customFormat="1" ht="18" x14ac:dyDescent="0.35">
      <c r="A16" s="164"/>
      <c r="B16" s="377" t="s">
        <v>267</v>
      </c>
      <c r="C16" s="6"/>
      <c r="D16" s="6"/>
      <c r="E16" s="6"/>
      <c r="F16" s="138" t="s">
        <v>256</v>
      </c>
      <c r="G16" s="13"/>
      <c r="H16" s="13"/>
      <c r="I16" s="13"/>
      <c r="J16" s="13"/>
      <c r="K16" s="143" t="s">
        <v>213</v>
      </c>
      <c r="L16" s="13"/>
      <c r="M16" s="13"/>
      <c r="N16" s="13"/>
      <c r="O16" s="13"/>
      <c r="P16" s="13"/>
      <c r="Q16" s="13"/>
      <c r="R16" s="13"/>
      <c r="S16" s="9"/>
      <c r="T16" s="10"/>
      <c r="U16" s="11"/>
      <c r="V16" s="165"/>
    </row>
    <row r="17" spans="1:43" s="3" customFormat="1" ht="18" x14ac:dyDescent="0.35">
      <c r="A17" s="164"/>
      <c r="B17" s="12"/>
      <c r="C17" s="6"/>
      <c r="D17" s="6"/>
      <c r="E17" s="6"/>
      <c r="F17" s="138"/>
      <c r="G17" s="13"/>
      <c r="H17" s="13"/>
      <c r="I17" s="13"/>
      <c r="J17" s="13"/>
      <c r="K17" s="143"/>
      <c r="L17" s="13"/>
      <c r="M17" s="13"/>
      <c r="N17" s="13"/>
      <c r="O17" s="13"/>
      <c r="P17" s="13"/>
      <c r="Q17" s="13"/>
      <c r="R17" s="13"/>
      <c r="S17" s="9"/>
      <c r="T17" s="10"/>
      <c r="U17" s="11"/>
      <c r="V17" s="165"/>
    </row>
    <row r="18" spans="1:43" s="3" customFormat="1" ht="18" x14ac:dyDescent="0.35">
      <c r="A18" s="164"/>
      <c r="B18" s="12"/>
      <c r="C18" s="6"/>
      <c r="D18" s="6"/>
      <c r="E18" s="6"/>
      <c r="F18" s="139"/>
      <c r="G18" s="13"/>
      <c r="H18" s="13"/>
      <c r="I18" s="13"/>
      <c r="J18" s="13"/>
      <c r="K18" s="144"/>
      <c r="L18" s="13"/>
      <c r="M18" s="13"/>
      <c r="N18" s="13"/>
      <c r="O18" s="13"/>
      <c r="P18" s="13"/>
      <c r="Q18" s="13"/>
      <c r="R18" s="13"/>
      <c r="S18" s="9"/>
      <c r="T18" s="10"/>
      <c r="U18" s="11"/>
      <c r="V18" s="165"/>
    </row>
    <row r="19" spans="1:43" s="3" customFormat="1" ht="18" x14ac:dyDescent="0.35">
      <c r="A19" s="164"/>
      <c r="B19" s="12"/>
      <c r="C19" s="6"/>
      <c r="D19" s="6"/>
      <c r="E19" s="6"/>
      <c r="F19" s="138" t="s">
        <v>257</v>
      </c>
      <c r="G19" s="13"/>
      <c r="H19" s="13"/>
      <c r="I19" s="13"/>
      <c r="J19" s="13"/>
      <c r="K19" s="143" t="s">
        <v>220</v>
      </c>
      <c r="L19" s="13"/>
      <c r="M19" s="13"/>
      <c r="N19" s="13"/>
      <c r="O19" s="13"/>
      <c r="P19" s="13"/>
      <c r="Q19" s="13"/>
      <c r="R19" s="13"/>
      <c r="S19" s="9"/>
      <c r="T19" s="10"/>
      <c r="U19" s="11"/>
      <c r="V19" s="165"/>
    </row>
    <row r="20" spans="1:43" s="3" customFormat="1" ht="18" x14ac:dyDescent="0.35">
      <c r="A20" s="164"/>
      <c r="B20" s="12"/>
      <c r="C20" s="6"/>
      <c r="D20" s="6"/>
      <c r="E20" s="6"/>
      <c r="F20" s="139"/>
      <c r="G20" s="13"/>
      <c r="H20" s="13"/>
      <c r="I20" s="13"/>
      <c r="J20" s="13"/>
      <c r="K20" s="144"/>
      <c r="L20" s="13"/>
      <c r="M20" s="13"/>
      <c r="N20" s="13"/>
      <c r="O20" s="13"/>
      <c r="P20" s="13"/>
      <c r="Q20" s="13"/>
      <c r="R20" s="13"/>
      <c r="S20" s="9"/>
      <c r="T20" s="10"/>
      <c r="U20" s="11"/>
      <c r="V20" s="165"/>
    </row>
    <row r="21" spans="1:43" s="176" customFormat="1" ht="18.600000000000001" thickBot="1" x14ac:dyDescent="0.4">
      <c r="A21" s="162"/>
      <c r="B21" s="130"/>
      <c r="C21" s="130"/>
      <c r="D21" s="130"/>
      <c r="E21" s="130"/>
      <c r="F21" s="140"/>
      <c r="G21" s="131" t="s">
        <v>0</v>
      </c>
      <c r="H21" s="131" t="s">
        <v>1</v>
      </c>
      <c r="I21" s="131" t="s">
        <v>2</v>
      </c>
      <c r="J21" s="131" t="s">
        <v>3</v>
      </c>
      <c r="K21" s="131" t="s">
        <v>4</v>
      </c>
      <c r="L21" s="131" t="s">
        <v>5</v>
      </c>
      <c r="M21" s="131" t="s">
        <v>6</v>
      </c>
      <c r="N21" s="131" t="s">
        <v>7</v>
      </c>
      <c r="O21" s="131" t="s">
        <v>8</v>
      </c>
      <c r="P21" s="131" t="s">
        <v>9</v>
      </c>
      <c r="Q21" s="131" t="s">
        <v>10</v>
      </c>
      <c r="R21" s="131" t="s">
        <v>11</v>
      </c>
      <c r="S21" s="132"/>
      <c r="T21" s="133"/>
      <c r="U21" s="132"/>
      <c r="V21" s="168"/>
      <c r="W21" s="134"/>
      <c r="X21" s="134"/>
      <c r="Y21" s="134"/>
      <c r="Z21" s="134"/>
      <c r="AA21" s="134"/>
      <c r="AB21" s="134"/>
      <c r="AC21" s="134"/>
      <c r="AD21" s="134"/>
      <c r="AE21" s="134"/>
      <c r="AF21" s="134"/>
      <c r="AG21" s="134"/>
      <c r="AH21" s="134"/>
      <c r="AI21" s="134"/>
      <c r="AJ21" s="134"/>
      <c r="AK21" s="134"/>
      <c r="AL21" s="134"/>
      <c r="AM21" s="134"/>
      <c r="AN21" s="134"/>
      <c r="AO21" s="134"/>
      <c r="AP21" s="134"/>
      <c r="AQ21" s="134"/>
    </row>
    <row r="22" spans="1:43" s="172" customFormat="1" ht="18.600000000000001" thickBot="1" x14ac:dyDescent="0.4">
      <c r="A22" s="164"/>
      <c r="B22" s="6"/>
      <c r="C22" s="6"/>
      <c r="D22" s="6"/>
      <c r="E22" s="6"/>
      <c r="F22" s="141" t="s">
        <v>41</v>
      </c>
      <c r="G22" s="177">
        <f>inputs!B52</f>
        <v>119094.37625669493</v>
      </c>
      <c r="H22" s="177">
        <f>inputs!C52</f>
        <v>107569.11403830508</v>
      </c>
      <c r="I22" s="177">
        <f>inputs!D52</f>
        <v>142847.77700581966</v>
      </c>
      <c r="J22" s="177">
        <f>inputs!E52</f>
        <v>138239.78419918031</v>
      </c>
      <c r="K22" s="177">
        <f>inputs!F52</f>
        <v>91030.708104491801</v>
      </c>
      <c r="L22" s="177">
        <f>inputs!G52</f>
        <v>88094.233649508198</v>
      </c>
      <c r="M22" s="177">
        <f>inputs!H52</f>
        <v>483225.06028500001</v>
      </c>
      <c r="N22" s="177">
        <f>inputs!I52</f>
        <v>483225.06028500001</v>
      </c>
      <c r="O22" s="177">
        <f>inputs!J52</f>
        <v>190048.11909491802</v>
      </c>
      <c r="P22" s="177">
        <f>inputs!K52</f>
        <v>196383.05639808197</v>
      </c>
      <c r="Q22" s="177">
        <f>inputs!L52</f>
        <v>555703.02694770496</v>
      </c>
      <c r="R22" s="177">
        <f>inputs!M52</f>
        <v>574226.46117929509</v>
      </c>
      <c r="S22" s="11"/>
      <c r="T22" s="10"/>
      <c r="U22" s="11"/>
      <c r="V22" s="165"/>
      <c r="W22" s="3"/>
      <c r="X22" s="3"/>
      <c r="Y22" s="3"/>
      <c r="Z22" s="3"/>
      <c r="AA22" s="3"/>
      <c r="AB22" s="3"/>
      <c r="AC22" s="3"/>
      <c r="AD22" s="3"/>
      <c r="AE22" s="3"/>
      <c r="AF22" s="3"/>
      <c r="AG22" s="3"/>
      <c r="AH22" s="3"/>
      <c r="AI22" s="3"/>
      <c r="AJ22" s="3"/>
      <c r="AK22" s="3"/>
      <c r="AL22" s="3"/>
      <c r="AM22" s="3"/>
      <c r="AN22" s="3"/>
      <c r="AO22" s="3"/>
      <c r="AP22" s="3"/>
      <c r="AQ22" s="3"/>
    </row>
    <row r="23" spans="1:43" s="172" customFormat="1" ht="18.600000000000001" thickBot="1" x14ac:dyDescent="0.4">
      <c r="A23" s="164"/>
      <c r="B23" s="6"/>
      <c r="C23" s="6"/>
      <c r="D23" s="6"/>
      <c r="E23" s="6"/>
      <c r="F23" s="142"/>
      <c r="G23" s="6"/>
      <c r="H23" s="11"/>
      <c r="I23" s="6"/>
      <c r="J23" s="6"/>
      <c r="K23" s="6"/>
      <c r="L23" s="6"/>
      <c r="M23" s="6"/>
      <c r="N23" s="6"/>
      <c r="O23" s="6"/>
      <c r="P23" s="6"/>
      <c r="Q23" s="6"/>
      <c r="R23" s="6"/>
      <c r="S23" s="11"/>
      <c r="T23" s="10"/>
      <c r="U23" s="11"/>
      <c r="V23" s="165"/>
      <c r="W23" s="3"/>
      <c r="X23" s="3"/>
      <c r="Y23" s="3"/>
      <c r="Z23" s="3"/>
      <c r="AA23" s="3"/>
      <c r="AB23" s="3"/>
      <c r="AC23" s="3"/>
      <c r="AD23" s="3"/>
      <c r="AE23" s="3"/>
      <c r="AF23" s="3"/>
      <c r="AG23" s="3"/>
      <c r="AH23" s="3"/>
      <c r="AI23" s="3"/>
      <c r="AJ23" s="3"/>
      <c r="AK23" s="3"/>
      <c r="AL23" s="3"/>
      <c r="AM23" s="3"/>
      <c r="AN23" s="3"/>
      <c r="AO23" s="3"/>
      <c r="AP23" s="3"/>
      <c r="AQ23" s="3"/>
    </row>
    <row r="24" spans="1:43" s="172" customFormat="1" ht="18.600000000000001" thickBot="1" x14ac:dyDescent="0.4">
      <c r="A24" s="160"/>
      <c r="B24" s="154" t="s">
        <v>56</v>
      </c>
      <c r="C24" s="155"/>
      <c r="D24" s="155"/>
      <c r="E24" s="155"/>
      <c r="F24" s="156"/>
      <c r="G24" s="155"/>
      <c r="H24" s="157"/>
      <c r="I24" s="155"/>
      <c r="J24" s="155"/>
      <c r="K24" s="155"/>
      <c r="L24" s="155"/>
      <c r="M24" s="155"/>
      <c r="N24" s="155"/>
      <c r="O24" s="155"/>
      <c r="P24" s="155"/>
      <c r="Q24" s="155"/>
      <c r="R24" s="155"/>
      <c r="S24" s="157"/>
      <c r="T24" s="158"/>
      <c r="U24" s="157"/>
      <c r="V24" s="161"/>
      <c r="W24" s="3"/>
      <c r="X24" s="3"/>
      <c r="Y24" s="3"/>
      <c r="Z24" s="3"/>
      <c r="AA24" s="3"/>
      <c r="AB24" s="3"/>
      <c r="AC24" s="3"/>
      <c r="AD24" s="3"/>
      <c r="AE24" s="3"/>
      <c r="AF24" s="3"/>
      <c r="AG24" s="3"/>
      <c r="AH24" s="3"/>
      <c r="AI24" s="3"/>
      <c r="AJ24" s="3"/>
      <c r="AK24" s="3"/>
      <c r="AL24" s="3"/>
      <c r="AM24" s="3"/>
      <c r="AN24" s="3"/>
      <c r="AO24" s="3"/>
      <c r="AP24" s="3"/>
      <c r="AQ24" s="3"/>
    </row>
    <row r="25" spans="1:43" s="172" customFormat="1" ht="18.600000000000001" thickBot="1" x14ac:dyDescent="0.4">
      <c r="A25" s="159"/>
      <c r="B25" s="16"/>
      <c r="C25" s="16"/>
      <c r="D25" s="147"/>
      <c r="E25" s="16"/>
      <c r="F25" s="148"/>
      <c r="G25" s="16"/>
      <c r="H25" s="16"/>
      <c r="I25" s="16"/>
      <c r="J25" s="16"/>
      <c r="K25" s="16"/>
      <c r="L25" s="16"/>
      <c r="M25" s="16"/>
      <c r="N25" s="16"/>
      <c r="O25" s="16"/>
      <c r="P25" s="16"/>
      <c r="Q25" s="16"/>
      <c r="R25" s="16"/>
      <c r="S25" s="148"/>
      <c r="T25" s="152"/>
      <c r="U25" s="148"/>
      <c r="V25" s="169"/>
      <c r="W25" s="3"/>
      <c r="X25" s="3"/>
      <c r="Y25" s="3"/>
      <c r="Z25" s="3"/>
      <c r="AA25" s="3"/>
      <c r="AB25" s="3"/>
      <c r="AC25" s="3"/>
      <c r="AD25" s="3"/>
      <c r="AE25" s="3"/>
      <c r="AF25" s="3"/>
      <c r="AG25" s="3"/>
      <c r="AH25" s="3"/>
      <c r="AI25" s="3"/>
      <c r="AJ25" s="3"/>
      <c r="AK25" s="3"/>
      <c r="AL25" s="3"/>
      <c r="AM25" s="3"/>
      <c r="AN25" s="3"/>
      <c r="AO25" s="3"/>
      <c r="AP25" s="3"/>
      <c r="AQ25" s="3"/>
    </row>
    <row r="26" spans="1:43" s="172" customFormat="1" ht="19.5" customHeight="1" thickBot="1" x14ac:dyDescent="0.4">
      <c r="A26" s="170"/>
      <c r="B26" s="149"/>
      <c r="C26" s="149"/>
      <c r="D26" s="16"/>
      <c r="E26" s="16"/>
      <c r="F26" s="16"/>
      <c r="G26" s="16"/>
      <c r="H26" s="150" t="s">
        <v>42</v>
      </c>
      <c r="I26" s="190">
        <f>SUM(G22:R22)</f>
        <v>3169686.7774440004</v>
      </c>
      <c r="J26" s="148"/>
      <c r="K26" s="16"/>
      <c r="L26" s="152"/>
      <c r="M26" s="152"/>
      <c r="N26" s="152"/>
      <c r="O26" s="152"/>
      <c r="P26" s="152"/>
      <c r="Q26" s="152"/>
      <c r="R26" s="152"/>
      <c r="S26" s="148"/>
      <c r="T26" s="152"/>
      <c r="U26" s="148"/>
      <c r="V26" s="169"/>
      <c r="W26" s="3"/>
      <c r="X26" s="3"/>
      <c r="Y26" s="3"/>
      <c r="Z26" s="3"/>
      <c r="AA26" s="3"/>
      <c r="AB26" s="3"/>
      <c r="AC26" s="3"/>
      <c r="AD26" s="3"/>
      <c r="AE26" s="3"/>
      <c r="AF26" s="3"/>
      <c r="AG26" s="3"/>
      <c r="AH26" s="3"/>
      <c r="AI26" s="3"/>
      <c r="AJ26" s="3"/>
      <c r="AK26" s="3"/>
      <c r="AL26" s="3"/>
      <c r="AM26" s="3"/>
      <c r="AN26" s="3"/>
      <c r="AO26" s="3"/>
      <c r="AP26" s="3"/>
      <c r="AQ26" s="3"/>
    </row>
    <row r="27" spans="1:43" s="172" customFormat="1" ht="18" x14ac:dyDescent="0.35">
      <c r="A27" s="170"/>
      <c r="B27" s="257"/>
      <c r="C27" s="149"/>
      <c r="D27" s="16"/>
      <c r="E27" s="16"/>
      <c r="F27" s="16"/>
      <c r="G27" s="16"/>
      <c r="H27" s="150"/>
      <c r="I27" s="16"/>
      <c r="J27" s="148"/>
      <c r="K27" s="16"/>
      <c r="L27" s="152"/>
      <c r="M27" s="152"/>
      <c r="N27" s="152"/>
      <c r="O27" s="152"/>
      <c r="P27" s="152"/>
      <c r="Q27" s="152"/>
      <c r="R27" s="152"/>
      <c r="S27" s="148"/>
      <c r="T27" s="152"/>
      <c r="U27" s="148"/>
      <c r="V27" s="169"/>
      <c r="W27" s="3"/>
      <c r="X27" s="3"/>
      <c r="Y27" s="3"/>
      <c r="Z27" s="3"/>
      <c r="AA27" s="3"/>
      <c r="AB27" s="3"/>
      <c r="AC27" s="3"/>
      <c r="AD27" s="3"/>
      <c r="AE27" s="3"/>
      <c r="AF27" s="3"/>
      <c r="AG27" s="3"/>
      <c r="AH27" s="3"/>
      <c r="AI27" s="3"/>
      <c r="AJ27" s="3"/>
      <c r="AK27" s="3"/>
      <c r="AL27" s="3"/>
      <c r="AM27" s="3"/>
      <c r="AN27" s="3"/>
      <c r="AO27" s="3"/>
      <c r="AP27" s="3"/>
      <c r="AQ27" s="3"/>
    </row>
    <row r="28" spans="1:43" s="172" customFormat="1" ht="18" x14ac:dyDescent="0.35">
      <c r="A28" s="170"/>
      <c r="B28" s="257"/>
      <c r="C28" s="149"/>
      <c r="D28" s="16"/>
      <c r="E28" s="16"/>
      <c r="F28" s="16"/>
      <c r="G28" s="16"/>
      <c r="H28" s="150"/>
      <c r="I28" s="16"/>
      <c r="J28" s="148"/>
      <c r="K28" s="379" t="s">
        <v>263</v>
      </c>
      <c r="L28" s="380"/>
      <c r="M28" s="380"/>
      <c r="N28" s="380"/>
      <c r="O28" s="380"/>
      <c r="P28" s="380"/>
      <c r="Q28" s="380"/>
      <c r="R28" s="380"/>
      <c r="S28" s="380"/>
      <c r="T28" s="381"/>
      <c r="U28" s="148"/>
      <c r="V28" s="169"/>
      <c r="W28" s="3"/>
      <c r="X28" s="3"/>
      <c r="Y28" s="3"/>
      <c r="Z28" s="3"/>
      <c r="AA28" s="3"/>
      <c r="AB28" s="3"/>
      <c r="AC28" s="3"/>
      <c r="AD28" s="3"/>
      <c r="AE28" s="3"/>
      <c r="AF28" s="3"/>
      <c r="AG28" s="3"/>
      <c r="AH28" s="3"/>
      <c r="AI28" s="3"/>
      <c r="AJ28" s="3"/>
      <c r="AK28" s="3"/>
      <c r="AL28" s="3"/>
      <c r="AM28" s="3"/>
      <c r="AN28" s="3"/>
      <c r="AO28" s="3"/>
      <c r="AP28" s="3"/>
      <c r="AQ28" s="3"/>
    </row>
    <row r="29" spans="1:43" s="172" customFormat="1" ht="21" customHeight="1" x14ac:dyDescent="0.4">
      <c r="A29" s="170"/>
      <c r="B29" s="376" t="s">
        <v>268</v>
      </c>
      <c r="C29" s="149"/>
      <c r="D29" s="16"/>
      <c r="E29" s="16"/>
      <c r="F29" s="378" t="s">
        <v>100</v>
      </c>
      <c r="G29" s="378"/>
      <c r="H29" s="378"/>
      <c r="I29" s="378"/>
      <c r="J29" s="149"/>
      <c r="K29" s="382"/>
      <c r="L29" s="383"/>
      <c r="M29" s="383"/>
      <c r="N29" s="383"/>
      <c r="O29" s="383"/>
      <c r="P29" s="383"/>
      <c r="Q29" s="383"/>
      <c r="R29" s="383"/>
      <c r="S29" s="383"/>
      <c r="T29" s="384"/>
      <c r="U29" s="149"/>
      <c r="V29" s="171"/>
      <c r="W29" s="3"/>
      <c r="X29" s="3"/>
      <c r="Y29" s="3"/>
      <c r="Z29" s="3"/>
      <c r="AA29" s="3"/>
      <c r="AB29" s="3"/>
      <c r="AC29" s="3"/>
      <c r="AD29" s="3"/>
      <c r="AE29" s="3"/>
      <c r="AF29" s="3"/>
      <c r="AG29" s="3"/>
      <c r="AH29" s="3"/>
      <c r="AI29" s="3"/>
      <c r="AJ29" s="3"/>
      <c r="AK29" s="3"/>
      <c r="AL29" s="3"/>
      <c r="AM29" s="3"/>
      <c r="AN29" s="3"/>
      <c r="AO29" s="3"/>
      <c r="AP29" s="3"/>
      <c r="AQ29" s="3"/>
    </row>
    <row r="30" spans="1:43" s="172" customFormat="1" ht="18.75" customHeight="1" thickBot="1" x14ac:dyDescent="0.4">
      <c r="A30" s="170"/>
      <c r="B30" s="149"/>
      <c r="C30" s="149"/>
      <c r="D30" s="16"/>
      <c r="E30" s="149"/>
      <c r="F30" s="178" t="s">
        <v>51</v>
      </c>
      <c r="G30" s="178" t="s">
        <v>52</v>
      </c>
      <c r="H30" s="178" t="s">
        <v>53</v>
      </c>
      <c r="I30" s="178" t="s">
        <v>215</v>
      </c>
      <c r="J30" s="178"/>
      <c r="K30" s="382"/>
      <c r="L30" s="383"/>
      <c r="M30" s="383"/>
      <c r="N30" s="383"/>
      <c r="O30" s="383"/>
      <c r="P30" s="383"/>
      <c r="Q30" s="383"/>
      <c r="R30" s="383"/>
      <c r="S30" s="383"/>
      <c r="T30" s="384"/>
      <c r="U30" s="148"/>
      <c r="V30" s="169"/>
      <c r="W30" s="3"/>
      <c r="X30" s="3"/>
      <c r="Y30" s="3"/>
      <c r="Z30" s="3"/>
      <c r="AA30" s="3"/>
      <c r="AB30" s="3"/>
      <c r="AC30" s="3"/>
      <c r="AD30" s="3"/>
      <c r="AE30" s="3"/>
      <c r="AF30" s="3"/>
      <c r="AG30" s="3"/>
      <c r="AH30" s="3"/>
      <c r="AI30" s="3"/>
      <c r="AJ30" s="3"/>
      <c r="AK30" s="3"/>
      <c r="AL30" s="3"/>
      <c r="AM30" s="3"/>
      <c r="AN30" s="3"/>
      <c r="AO30" s="3"/>
      <c r="AP30" s="3"/>
      <c r="AQ30" s="3"/>
    </row>
    <row r="31" spans="1:43" s="172" customFormat="1" ht="18.600000000000001" thickBot="1" x14ac:dyDescent="0.4">
      <c r="A31" s="170"/>
      <c r="B31" s="149"/>
      <c r="C31" s="149"/>
      <c r="D31" s="16"/>
      <c r="E31" s="151" t="s">
        <v>46</v>
      </c>
      <c r="F31" s="191">
        <f>ACL!D2</f>
        <v>2771911</v>
      </c>
      <c r="G31" s="191">
        <f>ACL!D3</f>
        <v>2779989</v>
      </c>
      <c r="H31" s="191">
        <f>ACL!D4</f>
        <v>2814613</v>
      </c>
      <c r="I31" s="191">
        <f>ACL!D5</f>
        <v>2798744</v>
      </c>
      <c r="J31" s="258"/>
      <c r="K31" s="382"/>
      <c r="L31" s="383"/>
      <c r="M31" s="383"/>
      <c r="N31" s="383"/>
      <c r="O31" s="383"/>
      <c r="P31" s="383"/>
      <c r="Q31" s="383"/>
      <c r="R31" s="383"/>
      <c r="S31" s="383"/>
      <c r="T31" s="384"/>
      <c r="U31" s="148"/>
      <c r="V31" s="169"/>
      <c r="W31" s="3"/>
      <c r="X31" s="3"/>
      <c r="Y31" s="3"/>
      <c r="Z31" s="3"/>
      <c r="AA31" s="3"/>
      <c r="AB31" s="3"/>
      <c r="AC31" s="3"/>
      <c r="AD31" s="3"/>
      <c r="AE31" s="3"/>
      <c r="AF31" s="3"/>
      <c r="AG31" s="3"/>
      <c r="AH31" s="3"/>
      <c r="AI31" s="3"/>
      <c r="AJ31" s="3"/>
      <c r="AK31" s="3"/>
      <c r="AL31" s="3"/>
      <c r="AM31" s="3"/>
      <c r="AN31" s="3"/>
      <c r="AO31" s="3"/>
      <c r="AP31" s="3"/>
      <c r="AQ31" s="3"/>
    </row>
    <row r="32" spans="1:43" s="172" customFormat="1" ht="18.600000000000001" thickBot="1" x14ac:dyDescent="0.4">
      <c r="A32" s="170"/>
      <c r="B32" s="149"/>
      <c r="C32" s="149"/>
      <c r="D32" s="16"/>
      <c r="E32" s="151" t="s">
        <v>99</v>
      </c>
      <c r="F32" s="192">
        <f>$I$26-F31</f>
        <v>397775.77744400036</v>
      </c>
      <c r="G32" s="192">
        <f>$I$26-G31</f>
        <v>389697.77744400036</v>
      </c>
      <c r="H32" s="192">
        <f>$I$26-H31</f>
        <v>355073.77744400036</v>
      </c>
      <c r="I32" s="192">
        <f>$I$26-I31</f>
        <v>370942.77744400036</v>
      </c>
      <c r="J32" s="258"/>
      <c r="K32" s="385"/>
      <c r="L32" s="386"/>
      <c r="M32" s="386"/>
      <c r="N32" s="386"/>
      <c r="O32" s="386"/>
      <c r="P32" s="386"/>
      <c r="Q32" s="386"/>
      <c r="R32" s="386"/>
      <c r="S32" s="386"/>
      <c r="T32" s="387"/>
      <c r="U32" s="148"/>
      <c r="V32" s="169"/>
      <c r="W32" s="3"/>
      <c r="X32" s="3"/>
      <c r="Y32" s="3"/>
      <c r="Z32" s="3"/>
      <c r="AA32" s="3"/>
      <c r="AB32" s="3"/>
      <c r="AC32" s="3"/>
      <c r="AD32" s="3"/>
      <c r="AE32" s="3"/>
      <c r="AF32" s="3"/>
      <c r="AG32" s="3"/>
      <c r="AH32" s="3"/>
      <c r="AI32" s="3"/>
      <c r="AJ32" s="3"/>
      <c r="AK32" s="3"/>
      <c r="AL32" s="3"/>
      <c r="AM32" s="3"/>
      <c r="AN32" s="3"/>
      <c r="AO32" s="3"/>
      <c r="AP32" s="3"/>
      <c r="AQ32" s="3"/>
    </row>
    <row r="33" spans="1:43" s="172" customFormat="1" ht="18.600000000000001" thickBot="1" x14ac:dyDescent="0.4">
      <c r="A33" s="170"/>
      <c r="B33" s="149"/>
      <c r="C33" s="149"/>
      <c r="D33" s="16"/>
      <c r="E33" s="150" t="s">
        <v>138</v>
      </c>
      <c r="F33" s="193">
        <f>F32/F31</f>
        <v>0.14350236260976645</v>
      </c>
      <c r="G33" s="193">
        <f>G32/G31</f>
        <v>0.14017961130205925</v>
      </c>
      <c r="H33" s="193">
        <f>H32/H31</f>
        <v>0.12615367634697927</v>
      </c>
      <c r="I33" s="193">
        <f>I32/I31</f>
        <v>0.13253901658886999</v>
      </c>
      <c r="J33" s="153" t="str">
        <f>IF(COUNTIF(F33:I33,"&gt;0%")&gt;0,"&lt;---Yellow highlighting denotes projected overage.","")</f>
        <v>&lt;---Yellow highlighting denotes projected overage.</v>
      </c>
      <c r="K33" s="149"/>
      <c r="L33" s="149"/>
      <c r="M33" s="149"/>
      <c r="N33" s="149"/>
      <c r="O33" s="149"/>
      <c r="P33" s="149"/>
      <c r="Q33" s="149"/>
      <c r="R33" s="149"/>
      <c r="S33" s="148"/>
      <c r="T33" s="152"/>
      <c r="U33" s="148"/>
      <c r="V33" s="169"/>
      <c r="W33" s="3"/>
      <c r="X33" s="3"/>
      <c r="Y33" s="3"/>
      <c r="Z33" s="3"/>
      <c r="AA33" s="3"/>
      <c r="AB33" s="3"/>
      <c r="AC33" s="3"/>
      <c r="AD33" s="3"/>
      <c r="AE33" s="3"/>
      <c r="AF33" s="3"/>
      <c r="AG33" s="3"/>
      <c r="AH33" s="3"/>
      <c r="AI33" s="3"/>
      <c r="AJ33" s="3"/>
      <c r="AK33" s="3"/>
      <c r="AL33" s="3"/>
      <c r="AM33" s="3"/>
      <c r="AN33" s="3"/>
      <c r="AO33" s="3"/>
      <c r="AP33" s="3"/>
      <c r="AQ33" s="3"/>
    </row>
    <row r="34" spans="1:43" s="172" customFormat="1" ht="18" x14ac:dyDescent="0.35">
      <c r="A34" s="170"/>
      <c r="B34" s="149"/>
      <c r="C34" s="149"/>
      <c r="D34" s="16"/>
      <c r="E34" s="150"/>
      <c r="F34" s="259"/>
      <c r="G34" s="259"/>
      <c r="H34" s="259"/>
      <c r="I34" s="259"/>
      <c r="J34" s="153"/>
      <c r="K34" s="149"/>
      <c r="L34" s="149"/>
      <c r="M34" s="149"/>
      <c r="N34" s="149"/>
      <c r="O34" s="149"/>
      <c r="P34" s="149"/>
      <c r="Q34" s="149"/>
      <c r="R34" s="149"/>
      <c r="S34" s="148"/>
      <c r="T34" s="152"/>
      <c r="U34" s="148"/>
      <c r="V34" s="169"/>
      <c r="W34" s="3"/>
      <c r="X34" s="3"/>
      <c r="Y34" s="3"/>
      <c r="Z34" s="3"/>
      <c r="AA34" s="3"/>
      <c r="AB34" s="3"/>
      <c r="AC34" s="3"/>
      <c r="AD34" s="3"/>
      <c r="AE34" s="3"/>
      <c r="AF34" s="3"/>
      <c r="AG34" s="3"/>
      <c r="AH34" s="3"/>
      <c r="AI34" s="3"/>
      <c r="AJ34" s="3"/>
      <c r="AK34" s="3"/>
      <c r="AL34" s="3"/>
      <c r="AM34" s="3"/>
      <c r="AN34" s="3"/>
      <c r="AO34" s="3"/>
      <c r="AP34" s="3"/>
      <c r="AQ34" s="3"/>
    </row>
    <row r="35" spans="1:43" s="179" customFormat="1" ht="18.600000000000001" thickBot="1" x14ac:dyDescent="0.4">
      <c r="A35" s="159"/>
      <c r="B35" s="16"/>
      <c r="C35" s="16"/>
      <c r="D35" s="16"/>
      <c r="E35" s="16"/>
      <c r="F35" s="148"/>
      <c r="G35" s="16"/>
      <c r="H35" s="16"/>
      <c r="I35" s="16"/>
      <c r="J35" s="16"/>
      <c r="K35" s="16"/>
      <c r="L35" s="16"/>
      <c r="M35" s="16"/>
      <c r="N35" s="16"/>
      <c r="O35" s="16"/>
      <c r="P35" s="16"/>
      <c r="Q35" s="16"/>
      <c r="R35" s="16"/>
      <c r="S35" s="148"/>
      <c r="T35" s="152"/>
      <c r="U35" s="148"/>
      <c r="V35" s="169"/>
      <c r="W35" s="146"/>
      <c r="X35" s="146"/>
      <c r="Y35" s="146"/>
      <c r="Z35" s="146"/>
      <c r="AA35" s="146"/>
      <c r="AB35" s="146"/>
      <c r="AC35" s="146"/>
      <c r="AD35" s="146"/>
      <c r="AE35" s="146"/>
      <c r="AF35" s="146"/>
      <c r="AG35" s="146"/>
      <c r="AH35" s="146"/>
      <c r="AI35" s="146"/>
      <c r="AJ35" s="146"/>
      <c r="AK35" s="146"/>
      <c r="AL35" s="146"/>
      <c r="AM35" s="146"/>
      <c r="AN35" s="146"/>
      <c r="AO35" s="146"/>
      <c r="AP35" s="146"/>
      <c r="AQ35" s="146"/>
    </row>
    <row r="36" spans="1:43" s="172" customFormat="1" ht="19.2" thickTop="1" thickBot="1" x14ac:dyDescent="0.4">
      <c r="A36" s="338"/>
      <c r="B36" s="339" t="s">
        <v>136</v>
      </c>
      <c r="C36" s="340"/>
      <c r="D36" s="340"/>
      <c r="E36" s="340"/>
      <c r="F36" s="341"/>
      <c r="G36" s="340"/>
      <c r="H36" s="342"/>
      <c r="I36" s="340"/>
      <c r="J36" s="340"/>
      <c r="K36" s="340"/>
      <c r="L36" s="340"/>
      <c r="M36" s="340"/>
      <c r="N36" s="340"/>
      <c r="O36" s="340"/>
      <c r="P36" s="340"/>
      <c r="Q36" s="340"/>
      <c r="R36" s="340"/>
      <c r="S36" s="342"/>
      <c r="T36" s="343"/>
      <c r="U36" s="342"/>
      <c r="V36" s="344"/>
      <c r="W36" s="3"/>
      <c r="X36" s="3"/>
      <c r="Y36" s="3"/>
      <c r="Z36" s="3"/>
      <c r="AA36" s="3"/>
      <c r="AB36" s="3"/>
      <c r="AC36" s="3"/>
      <c r="AD36" s="3"/>
      <c r="AE36" s="3"/>
      <c r="AF36" s="3"/>
      <c r="AG36" s="3"/>
      <c r="AH36" s="3"/>
      <c r="AI36" s="3"/>
      <c r="AJ36" s="3"/>
      <c r="AK36" s="3"/>
      <c r="AL36" s="3"/>
      <c r="AM36" s="3"/>
      <c r="AN36" s="3"/>
      <c r="AO36" s="3"/>
      <c r="AP36" s="3"/>
      <c r="AQ36" s="3"/>
    </row>
    <row r="37" spans="1:43" ht="18.600000000000001" thickTop="1" x14ac:dyDescent="0.35">
      <c r="A37" s="267"/>
      <c r="B37" s="263"/>
      <c r="C37" s="263"/>
      <c r="D37" s="263"/>
      <c r="E37" s="263"/>
      <c r="F37" s="263"/>
      <c r="G37" s="263"/>
      <c r="H37" s="263"/>
      <c r="I37" s="263"/>
      <c r="J37" s="263"/>
      <c r="K37" s="263"/>
      <c r="L37" s="263"/>
      <c r="M37" s="263"/>
      <c r="N37" s="263"/>
      <c r="O37" s="263"/>
      <c r="P37" s="263"/>
      <c r="Q37" s="263"/>
      <c r="R37" s="263"/>
      <c r="S37" s="263"/>
      <c r="T37" s="263"/>
      <c r="U37" s="263"/>
      <c r="V37" s="268"/>
      <c r="W37" s="146"/>
      <c r="X37" s="146"/>
      <c r="Y37" s="146"/>
      <c r="Z37" s="146"/>
      <c r="AA37" s="146"/>
      <c r="AB37" s="146"/>
      <c r="AC37" s="146"/>
      <c r="AD37" s="146"/>
      <c r="AE37" s="146"/>
      <c r="AF37" s="146"/>
      <c r="AG37" s="146"/>
      <c r="AH37" s="146"/>
      <c r="AI37" s="146"/>
      <c r="AJ37" s="146"/>
      <c r="AK37" s="146"/>
      <c r="AL37" s="146"/>
      <c r="AM37" s="146"/>
      <c r="AN37" s="146"/>
      <c r="AO37" s="146"/>
      <c r="AP37" s="146"/>
      <c r="AQ37" s="146"/>
    </row>
    <row r="38" spans="1:43" ht="18" x14ac:dyDescent="0.35">
      <c r="A38" s="267"/>
      <c r="B38" s="263"/>
      <c r="C38" s="263"/>
      <c r="D38" s="263"/>
      <c r="E38" s="263"/>
      <c r="F38" s="263"/>
      <c r="G38" s="263"/>
      <c r="H38" s="263"/>
      <c r="I38" s="263"/>
      <c r="J38" s="263"/>
      <c r="K38" s="263"/>
      <c r="L38" s="263"/>
      <c r="M38" s="263"/>
      <c r="N38" s="263"/>
      <c r="O38" s="263"/>
      <c r="P38" s="263"/>
      <c r="Q38" s="263"/>
      <c r="R38" s="263"/>
      <c r="S38" s="263"/>
      <c r="T38" s="263"/>
      <c r="U38" s="263"/>
      <c r="V38" s="268"/>
      <c r="W38" s="146"/>
      <c r="X38" s="146"/>
      <c r="Y38" s="146"/>
      <c r="Z38" s="146"/>
      <c r="AA38" s="146"/>
      <c r="AB38" s="146"/>
      <c r="AC38" s="146"/>
      <c r="AD38" s="146"/>
      <c r="AE38" s="146"/>
      <c r="AF38" s="146"/>
      <c r="AG38" s="146"/>
      <c r="AH38" s="146"/>
      <c r="AI38" s="146"/>
      <c r="AJ38" s="146"/>
      <c r="AK38" s="146"/>
      <c r="AL38" s="146"/>
      <c r="AM38" s="146"/>
      <c r="AN38" s="146"/>
      <c r="AO38" s="146"/>
      <c r="AP38" s="146"/>
      <c r="AQ38" s="146"/>
    </row>
    <row r="39" spans="1:43" ht="18" x14ac:dyDescent="0.35">
      <c r="A39" s="267"/>
      <c r="B39" s="263"/>
      <c r="C39" s="263"/>
      <c r="D39" s="263"/>
      <c r="E39" s="264"/>
      <c r="F39" s="265"/>
      <c r="G39" s="266"/>
      <c r="H39" s="266"/>
      <c r="I39" s="265"/>
      <c r="J39" s="265"/>
      <c r="K39" s="265"/>
      <c r="L39" s="265"/>
      <c r="M39" s="263"/>
      <c r="N39" s="263"/>
      <c r="O39" s="263"/>
      <c r="P39" s="263"/>
      <c r="Q39" s="263"/>
      <c r="R39" s="263"/>
      <c r="S39" s="263"/>
      <c r="T39" s="263"/>
      <c r="U39" s="263"/>
      <c r="V39" s="268"/>
      <c r="W39" s="146"/>
      <c r="X39" s="146"/>
      <c r="Y39" s="146"/>
      <c r="Z39" s="146"/>
      <c r="AA39" s="146"/>
      <c r="AB39" s="146"/>
      <c r="AC39" s="146"/>
      <c r="AD39" s="146"/>
      <c r="AE39" s="146"/>
      <c r="AF39" s="146"/>
      <c r="AG39" s="146"/>
      <c r="AH39" s="146"/>
      <c r="AI39" s="146"/>
      <c r="AJ39" s="146"/>
      <c r="AK39" s="146"/>
      <c r="AL39" s="146"/>
      <c r="AM39" s="146"/>
      <c r="AN39" s="146"/>
      <c r="AO39" s="146"/>
      <c r="AP39" s="146"/>
      <c r="AQ39" s="146"/>
    </row>
    <row r="40" spans="1:43" ht="18" x14ac:dyDescent="0.35">
      <c r="A40" s="267"/>
      <c r="B40" s="263"/>
      <c r="C40" s="263"/>
      <c r="D40" s="263"/>
      <c r="E40" s="264"/>
      <c r="F40" s="265"/>
      <c r="G40" s="266"/>
      <c r="H40" s="266"/>
      <c r="I40" s="265"/>
      <c r="J40" s="265"/>
      <c r="K40" s="265"/>
      <c r="L40" s="265"/>
      <c r="M40" s="263"/>
      <c r="N40" s="263"/>
      <c r="O40" s="263"/>
      <c r="P40" s="263"/>
      <c r="Q40" s="263"/>
      <c r="R40" s="263"/>
      <c r="S40" s="263"/>
      <c r="T40" s="263"/>
      <c r="U40" s="263"/>
      <c r="V40" s="268"/>
      <c r="W40" s="146"/>
      <c r="X40" s="146"/>
      <c r="Y40" s="146"/>
      <c r="Z40" s="146"/>
      <c r="AA40" s="146"/>
      <c r="AB40" s="146"/>
      <c r="AC40" s="146"/>
      <c r="AD40" s="146"/>
      <c r="AE40" s="146"/>
      <c r="AF40" s="146"/>
      <c r="AG40" s="146"/>
      <c r="AH40" s="146"/>
      <c r="AI40" s="146"/>
      <c r="AJ40" s="146"/>
      <c r="AK40" s="146"/>
      <c r="AL40" s="146"/>
      <c r="AM40" s="146"/>
      <c r="AN40" s="146"/>
      <c r="AO40" s="146"/>
      <c r="AP40" s="146"/>
      <c r="AQ40" s="146"/>
    </row>
    <row r="41" spans="1:43" ht="18" x14ac:dyDescent="0.35">
      <c r="A41" s="267"/>
      <c r="B41" s="263"/>
      <c r="C41" s="263"/>
      <c r="D41" s="263"/>
      <c r="E41" s="264"/>
      <c r="F41" s="266"/>
      <c r="G41" s="265"/>
      <c r="H41" s="266"/>
      <c r="I41" s="265"/>
      <c r="J41" s="265"/>
      <c r="K41" s="265"/>
      <c r="L41" s="265"/>
      <c r="M41" s="263"/>
      <c r="N41" s="263"/>
      <c r="O41" s="263"/>
      <c r="P41" s="388" t="s">
        <v>150</v>
      </c>
      <c r="Q41" s="388"/>
      <c r="R41" s="388"/>
      <c r="S41" s="388"/>
      <c r="T41" s="310"/>
      <c r="U41" s="263"/>
      <c r="V41" s="268"/>
      <c r="W41" s="146"/>
      <c r="X41" s="146"/>
      <c r="Y41" s="146"/>
      <c r="Z41" s="146"/>
      <c r="AA41" s="146"/>
      <c r="AB41" s="146"/>
      <c r="AC41" s="146"/>
      <c r="AD41" s="146"/>
      <c r="AE41" s="146"/>
      <c r="AF41" s="146"/>
      <c r="AG41" s="146"/>
      <c r="AH41" s="146"/>
      <c r="AI41" s="146"/>
      <c r="AJ41" s="146"/>
      <c r="AK41" s="146"/>
      <c r="AL41" s="146"/>
      <c r="AM41" s="146"/>
      <c r="AN41" s="146"/>
      <c r="AO41" s="146"/>
      <c r="AP41" s="146"/>
      <c r="AQ41" s="146"/>
    </row>
    <row r="42" spans="1:43" ht="18" x14ac:dyDescent="0.35">
      <c r="A42" s="267"/>
      <c r="B42" s="263"/>
      <c r="C42" s="263"/>
      <c r="D42" s="263"/>
      <c r="E42" s="265"/>
      <c r="F42" s="265"/>
      <c r="G42" s="266"/>
      <c r="H42" s="266"/>
      <c r="I42" s="265"/>
      <c r="J42" s="265"/>
      <c r="K42" s="265"/>
      <c r="L42" s="265"/>
      <c r="M42" s="263"/>
      <c r="N42" s="263"/>
      <c r="O42" s="309"/>
      <c r="P42" s="311"/>
      <c r="Q42" s="312" t="s">
        <v>161</v>
      </c>
      <c r="R42" s="312" t="s">
        <v>216</v>
      </c>
      <c r="S42" s="312" t="s">
        <v>217</v>
      </c>
      <c r="T42" s="312" t="s">
        <v>218</v>
      </c>
      <c r="U42" s="312"/>
      <c r="V42" s="337"/>
      <c r="W42" s="146"/>
      <c r="X42" s="146"/>
      <c r="Y42" s="146"/>
      <c r="Z42" s="146"/>
      <c r="AA42" s="146"/>
      <c r="AB42" s="146"/>
      <c r="AC42" s="146"/>
      <c r="AD42" s="146"/>
      <c r="AE42" s="146"/>
      <c r="AF42" s="146"/>
      <c r="AG42" s="146"/>
      <c r="AH42" s="146"/>
      <c r="AI42" s="146"/>
      <c r="AJ42" s="146"/>
      <c r="AK42" s="146"/>
      <c r="AL42" s="146"/>
      <c r="AM42" s="146"/>
      <c r="AN42" s="146"/>
      <c r="AO42" s="146"/>
      <c r="AP42" s="146"/>
      <c r="AQ42" s="146"/>
    </row>
    <row r="43" spans="1:43" ht="18" x14ac:dyDescent="0.35">
      <c r="A43" s="267"/>
      <c r="B43" s="263"/>
      <c r="C43" s="263"/>
      <c r="D43" s="263"/>
      <c r="E43" s="264"/>
      <c r="F43" s="266"/>
      <c r="G43" s="266"/>
      <c r="H43" s="266"/>
      <c r="I43" s="265"/>
      <c r="J43" s="265"/>
      <c r="K43" s="265"/>
      <c r="L43" s="265"/>
      <c r="M43" s="263"/>
      <c r="N43" s="263"/>
      <c r="O43" s="313"/>
      <c r="P43" s="314" t="s">
        <v>151</v>
      </c>
      <c r="Q43" s="315">
        <f>IF(SUM(Daily!K:K)=0,"N/A",(SUM(Daily!K:K)))</f>
        <v>41618</v>
      </c>
      <c r="R43" s="315">
        <f>IF(SUM(Daily!L:L)=0,"N/A",(SUM(Daily!L:L)))</f>
        <v>41618</v>
      </c>
      <c r="S43" s="315">
        <f>IF(SUM(Daily!M:M)=0,"N/A",(SUM(Daily!M:M)))</f>
        <v>41620</v>
      </c>
      <c r="T43" s="315">
        <f>IF(SUM(Daily!N:N)=0,"N/A",(SUM(Daily!N:N)))</f>
        <v>41619</v>
      </c>
      <c r="U43" s="315"/>
      <c r="V43" s="268"/>
      <c r="W43" s="146"/>
      <c r="X43" s="146"/>
      <c r="Y43" s="146"/>
      <c r="Z43" s="146"/>
      <c r="AA43" s="146"/>
      <c r="AB43" s="146"/>
      <c r="AC43" s="146"/>
      <c r="AD43" s="146"/>
      <c r="AE43" s="146"/>
      <c r="AF43" s="146"/>
      <c r="AG43" s="146"/>
      <c r="AH43" s="146"/>
      <c r="AI43" s="146"/>
      <c r="AJ43" s="146"/>
      <c r="AK43" s="146"/>
      <c r="AL43" s="146"/>
      <c r="AM43" s="146"/>
      <c r="AN43" s="146"/>
      <c r="AO43" s="146"/>
      <c r="AP43" s="146"/>
      <c r="AQ43" s="146"/>
    </row>
    <row r="44" spans="1:43" ht="18" x14ac:dyDescent="0.35">
      <c r="A44" s="267"/>
      <c r="B44" s="263"/>
      <c r="C44" s="263"/>
      <c r="D44" s="263"/>
      <c r="E44" s="264"/>
      <c r="F44" s="265"/>
      <c r="G44" s="265"/>
      <c r="H44" s="266"/>
      <c r="I44" s="265"/>
      <c r="J44" s="265"/>
      <c r="K44" s="265"/>
      <c r="L44" s="265"/>
      <c r="M44" s="263"/>
      <c r="N44" s="263"/>
      <c r="O44" s="313"/>
      <c r="P44" s="314" t="s">
        <v>152</v>
      </c>
      <c r="Q44" s="316">
        <f>IF(ISNUMBER(Q43),365-SUM(inputs!$B$39:$M$39)-(DATE(2014,1,1)-Q43),365-SUM(inputs!$B$39:$M$39))</f>
        <v>343</v>
      </c>
      <c r="R44" s="316">
        <f>IF(ISNUMBER(R43),365-SUM(inputs!$B$39:$M$39)-(DATE(2014,1,1)-R43),365-SUM(inputs!$B$39:$M$39))</f>
        <v>343</v>
      </c>
      <c r="S44" s="316">
        <f>IF(ISNUMBER(S43),365-SUM(inputs!$B$39:$M$39)-(DATE(2014,1,1)-S43),365-SUM(inputs!$B$39:$M$39))</f>
        <v>345</v>
      </c>
      <c r="T44" s="316">
        <f>IF(ISNUMBER(T43),365-SUM(inputs!$B$39:$M$39)-(DATE(2014,1,1)-T43),365-SUM(inputs!$B$39:$M$39))</f>
        <v>344</v>
      </c>
      <c r="U44" s="316"/>
      <c r="V44" s="268"/>
      <c r="W44" s="146"/>
      <c r="X44" s="146"/>
      <c r="Y44" s="146"/>
      <c r="Z44" s="146"/>
      <c r="AA44" s="146"/>
      <c r="AB44" s="146"/>
      <c r="AC44" s="146"/>
      <c r="AD44" s="146"/>
      <c r="AE44" s="146"/>
      <c r="AF44" s="146"/>
      <c r="AG44" s="146"/>
      <c r="AH44" s="146"/>
      <c r="AI44" s="146"/>
      <c r="AJ44" s="146"/>
      <c r="AK44" s="146"/>
      <c r="AL44" s="146"/>
      <c r="AM44" s="146"/>
      <c r="AN44" s="146"/>
      <c r="AO44" s="146"/>
      <c r="AP44" s="146"/>
      <c r="AQ44" s="146"/>
    </row>
    <row r="45" spans="1:43" ht="18" x14ac:dyDescent="0.35">
      <c r="A45" s="267"/>
      <c r="B45" s="263"/>
      <c r="C45" s="263"/>
      <c r="D45" s="263"/>
      <c r="E45" s="265"/>
      <c r="F45" s="265"/>
      <c r="G45" s="265"/>
      <c r="H45" s="265"/>
      <c r="I45" s="265"/>
      <c r="J45" s="265"/>
      <c r="K45" s="265"/>
      <c r="L45" s="265"/>
      <c r="M45" s="263"/>
      <c r="N45" s="263"/>
      <c r="O45" s="263"/>
      <c r="P45" s="263"/>
      <c r="Q45" s="263"/>
      <c r="R45" s="263"/>
      <c r="S45" s="263"/>
      <c r="T45" s="263"/>
      <c r="U45" s="263"/>
      <c r="V45" s="268"/>
      <c r="W45" s="146"/>
      <c r="X45" s="146"/>
      <c r="Y45" s="318"/>
      <c r="Z45" s="318"/>
      <c r="AA45" s="146"/>
      <c r="AB45" s="146"/>
      <c r="AC45" s="146"/>
      <c r="AD45" s="146"/>
      <c r="AE45" s="146"/>
      <c r="AF45" s="146"/>
      <c r="AG45" s="146"/>
      <c r="AH45" s="146"/>
      <c r="AI45" s="146"/>
      <c r="AJ45" s="146"/>
      <c r="AK45" s="146"/>
      <c r="AL45" s="146"/>
      <c r="AM45" s="146"/>
      <c r="AN45" s="146"/>
      <c r="AO45" s="146"/>
      <c r="AP45" s="146"/>
      <c r="AQ45" s="146"/>
    </row>
    <row r="46" spans="1:43" ht="18" x14ac:dyDescent="0.35">
      <c r="A46" s="267"/>
      <c r="B46" s="263"/>
      <c r="C46" s="263"/>
      <c r="D46" s="263"/>
      <c r="E46" s="263"/>
      <c r="F46" s="263"/>
      <c r="G46" s="263"/>
      <c r="H46" s="263"/>
      <c r="I46" s="263"/>
      <c r="J46" s="263"/>
      <c r="K46" s="263"/>
      <c r="L46" s="263"/>
      <c r="M46" s="263"/>
      <c r="N46" s="263"/>
      <c r="O46" s="263"/>
      <c r="P46" s="263"/>
      <c r="Q46" s="263"/>
      <c r="R46" s="263" t="s">
        <v>165</v>
      </c>
      <c r="S46" s="263"/>
      <c r="T46" s="263"/>
      <c r="U46" s="263"/>
      <c r="V46" s="268"/>
      <c r="W46" s="146"/>
      <c r="X46" s="146"/>
      <c r="Y46" s="146"/>
      <c r="Z46" s="146"/>
      <c r="AA46" s="146"/>
      <c r="AB46" s="146"/>
      <c r="AC46" s="146"/>
      <c r="AD46" s="146"/>
      <c r="AE46" s="146"/>
      <c r="AF46" s="146"/>
      <c r="AG46" s="146"/>
      <c r="AH46" s="146"/>
      <c r="AI46" s="146"/>
      <c r="AJ46" s="146"/>
      <c r="AK46" s="146"/>
      <c r="AL46" s="146"/>
      <c r="AM46" s="146"/>
      <c r="AN46" s="146"/>
      <c r="AO46" s="146"/>
      <c r="AP46" s="146"/>
      <c r="AQ46" s="146"/>
    </row>
    <row r="47" spans="1:43" ht="18" x14ac:dyDescent="0.35">
      <c r="A47" s="267"/>
      <c r="B47" s="263"/>
      <c r="C47" s="263"/>
      <c r="D47" s="263"/>
      <c r="E47" s="263"/>
      <c r="F47" s="263"/>
      <c r="G47" s="263"/>
      <c r="H47" s="263"/>
      <c r="I47" s="263"/>
      <c r="J47" s="263"/>
      <c r="K47" s="263"/>
      <c r="L47" s="263"/>
      <c r="M47" s="263"/>
      <c r="N47" s="263"/>
      <c r="O47" s="263"/>
      <c r="P47" s="263"/>
      <c r="Q47" s="263"/>
      <c r="R47" s="263"/>
      <c r="S47" s="263"/>
      <c r="T47" s="263"/>
      <c r="U47" s="263"/>
      <c r="V47" s="268"/>
      <c r="W47" s="146"/>
      <c r="X47" s="146"/>
      <c r="Y47" s="146"/>
      <c r="Z47" s="146"/>
      <c r="AA47" s="146"/>
      <c r="AB47" s="146"/>
      <c r="AC47" s="146"/>
      <c r="AD47" s="146"/>
      <c r="AE47" s="146"/>
      <c r="AF47" s="146"/>
      <c r="AG47" s="146"/>
      <c r="AH47" s="146"/>
      <c r="AI47" s="146"/>
      <c r="AJ47" s="146"/>
      <c r="AK47" s="146"/>
      <c r="AL47" s="146"/>
      <c r="AM47" s="146"/>
      <c r="AN47" s="146"/>
      <c r="AO47" s="146"/>
      <c r="AP47" s="146"/>
      <c r="AQ47" s="146"/>
    </row>
    <row r="48" spans="1:43" ht="18" x14ac:dyDescent="0.35">
      <c r="A48" s="267"/>
      <c r="B48" s="263"/>
      <c r="C48" s="263"/>
      <c r="D48" s="263"/>
      <c r="E48" s="263"/>
      <c r="F48" s="263"/>
      <c r="G48" s="263"/>
      <c r="H48" s="263"/>
      <c r="I48" s="263"/>
      <c r="J48" s="263"/>
      <c r="K48" s="263"/>
      <c r="L48" s="263"/>
      <c r="M48" s="263"/>
      <c r="N48" s="263"/>
      <c r="O48" s="263"/>
      <c r="P48" s="263"/>
      <c r="Q48" s="263"/>
      <c r="R48" s="263"/>
      <c r="S48" s="263"/>
      <c r="T48" s="263"/>
      <c r="U48" s="263"/>
      <c r="V48" s="268"/>
      <c r="W48" s="146"/>
      <c r="X48" s="146"/>
      <c r="Y48" s="146"/>
      <c r="Z48" s="146"/>
      <c r="AA48" s="146"/>
      <c r="AB48" s="146"/>
      <c r="AC48" s="146"/>
      <c r="AD48" s="146"/>
      <c r="AE48" s="146"/>
      <c r="AF48" s="146"/>
      <c r="AG48" s="146"/>
      <c r="AH48" s="146"/>
      <c r="AI48" s="146"/>
      <c r="AJ48" s="146"/>
      <c r="AK48" s="146"/>
      <c r="AL48" s="146"/>
      <c r="AM48" s="146"/>
      <c r="AN48" s="146"/>
      <c r="AO48" s="146"/>
      <c r="AP48" s="146"/>
      <c r="AQ48" s="146"/>
    </row>
    <row r="49" spans="1:43" ht="18" x14ac:dyDescent="0.35">
      <c r="A49" s="267"/>
      <c r="B49" s="263"/>
      <c r="C49" s="263"/>
      <c r="D49" s="263"/>
      <c r="E49" s="263"/>
      <c r="F49" s="263"/>
      <c r="G49" s="263"/>
      <c r="H49" s="263"/>
      <c r="I49" s="263"/>
      <c r="J49" s="263"/>
      <c r="K49" s="263"/>
      <c r="L49" s="263"/>
      <c r="M49" s="263"/>
      <c r="N49" s="263"/>
      <c r="O49" s="263"/>
      <c r="P49" s="263"/>
      <c r="Q49" s="263"/>
      <c r="R49" s="263"/>
      <c r="S49" s="263"/>
      <c r="T49" s="263"/>
      <c r="U49" s="263"/>
      <c r="V49" s="268"/>
      <c r="W49" s="146"/>
      <c r="X49" s="146"/>
      <c r="Y49" s="146"/>
      <c r="Z49" s="146"/>
      <c r="AA49" s="146"/>
      <c r="AB49" s="146"/>
      <c r="AC49" s="146"/>
      <c r="AD49" s="146"/>
      <c r="AE49" s="146"/>
      <c r="AF49" s="146"/>
      <c r="AG49" s="146"/>
      <c r="AH49" s="146"/>
      <c r="AI49" s="146"/>
      <c r="AJ49" s="146"/>
      <c r="AK49" s="146"/>
      <c r="AL49" s="146"/>
      <c r="AM49" s="146"/>
      <c r="AN49" s="146"/>
      <c r="AO49" s="146"/>
      <c r="AP49" s="146"/>
      <c r="AQ49" s="146"/>
    </row>
    <row r="50" spans="1:43" ht="18" x14ac:dyDescent="0.35">
      <c r="A50" s="267"/>
      <c r="B50" s="263"/>
      <c r="C50" s="263"/>
      <c r="D50" s="263"/>
      <c r="E50" s="263"/>
      <c r="F50" s="263"/>
      <c r="G50" s="263"/>
      <c r="H50" s="263"/>
      <c r="I50" s="263"/>
      <c r="J50" s="263"/>
      <c r="K50" s="263"/>
      <c r="L50" s="263"/>
      <c r="M50" s="263"/>
      <c r="N50" s="263"/>
      <c r="O50" s="263"/>
      <c r="P50" s="263"/>
      <c r="Q50" s="263"/>
      <c r="R50" s="263"/>
      <c r="S50" s="263"/>
      <c r="T50" s="263"/>
      <c r="U50" s="263"/>
      <c r="V50" s="268"/>
      <c r="W50" s="146"/>
      <c r="X50" s="146"/>
      <c r="Y50" s="146"/>
      <c r="Z50" s="146"/>
      <c r="AA50" s="146"/>
      <c r="AB50" s="146"/>
      <c r="AC50" s="146"/>
      <c r="AD50" s="146"/>
      <c r="AE50" s="146"/>
      <c r="AF50" s="146"/>
      <c r="AG50" s="146"/>
      <c r="AH50" s="146"/>
      <c r="AI50" s="146"/>
      <c r="AJ50" s="146"/>
      <c r="AK50" s="146"/>
      <c r="AL50" s="146"/>
      <c r="AM50" s="146"/>
      <c r="AN50" s="146"/>
      <c r="AO50" s="146"/>
      <c r="AP50" s="146"/>
      <c r="AQ50" s="146"/>
    </row>
    <row r="51" spans="1:43" ht="18" x14ac:dyDescent="0.35">
      <c r="A51" s="267"/>
      <c r="B51" s="263"/>
      <c r="C51" s="263"/>
      <c r="D51" s="263"/>
      <c r="E51" s="263"/>
      <c r="F51" s="263"/>
      <c r="G51" s="263"/>
      <c r="H51" s="263"/>
      <c r="I51" s="263"/>
      <c r="J51" s="263"/>
      <c r="K51" s="263"/>
      <c r="L51" s="263"/>
      <c r="M51" s="263"/>
      <c r="N51" s="263"/>
      <c r="O51" s="263"/>
      <c r="P51" s="263"/>
      <c r="Q51" s="263"/>
      <c r="R51" s="263"/>
      <c r="S51" s="263"/>
      <c r="T51" s="263"/>
      <c r="U51" s="263"/>
      <c r="V51" s="268"/>
      <c r="W51" s="146"/>
      <c r="X51" s="146"/>
      <c r="Y51" s="146"/>
      <c r="Z51" s="146"/>
      <c r="AA51" s="146"/>
      <c r="AB51" s="146"/>
      <c r="AC51" s="146"/>
      <c r="AD51" s="146"/>
      <c r="AE51" s="146"/>
      <c r="AF51" s="146"/>
      <c r="AG51" s="146"/>
      <c r="AH51" s="146"/>
      <c r="AI51" s="146"/>
      <c r="AJ51" s="146"/>
      <c r="AK51" s="146"/>
      <c r="AL51" s="146"/>
      <c r="AM51" s="146"/>
      <c r="AN51" s="146"/>
      <c r="AO51" s="146"/>
      <c r="AP51" s="146"/>
      <c r="AQ51" s="146"/>
    </row>
    <row r="52" spans="1:43" ht="18" x14ac:dyDescent="0.35">
      <c r="A52" s="267"/>
      <c r="B52" s="263"/>
      <c r="C52" s="263"/>
      <c r="D52" s="263"/>
      <c r="E52" s="263"/>
      <c r="F52" s="263"/>
      <c r="G52" s="263"/>
      <c r="H52" s="263"/>
      <c r="I52" s="263"/>
      <c r="J52" s="263"/>
      <c r="K52" s="263"/>
      <c r="L52" s="263"/>
      <c r="M52" s="263"/>
      <c r="N52" s="263"/>
      <c r="O52" s="263"/>
      <c r="P52" s="263"/>
      <c r="Q52" s="263"/>
      <c r="R52" s="263"/>
      <c r="S52" s="263"/>
      <c r="T52" s="263"/>
      <c r="U52" s="263"/>
      <c r="V52" s="268"/>
      <c r="W52" s="146"/>
      <c r="X52" s="146"/>
      <c r="Y52" s="146"/>
      <c r="Z52" s="146"/>
      <c r="AA52" s="146"/>
      <c r="AB52" s="146"/>
      <c r="AC52" s="146"/>
      <c r="AD52" s="146"/>
      <c r="AE52" s="146"/>
      <c r="AF52" s="146"/>
      <c r="AG52" s="146"/>
      <c r="AH52" s="146"/>
      <c r="AI52" s="146"/>
      <c r="AJ52" s="146"/>
      <c r="AK52" s="146"/>
      <c r="AL52" s="146"/>
      <c r="AM52" s="146"/>
      <c r="AN52" s="146"/>
      <c r="AO52" s="146"/>
      <c r="AP52" s="146"/>
      <c r="AQ52" s="146"/>
    </row>
    <row r="53" spans="1:43" ht="18" x14ac:dyDescent="0.35">
      <c r="A53" s="267"/>
      <c r="B53" s="263"/>
      <c r="C53" s="263"/>
      <c r="D53" s="263"/>
      <c r="E53" s="263"/>
      <c r="F53" s="263"/>
      <c r="G53" s="263"/>
      <c r="H53" s="263"/>
      <c r="I53" s="263"/>
      <c r="J53" s="263"/>
      <c r="K53" s="263"/>
      <c r="L53" s="263"/>
      <c r="M53" s="263"/>
      <c r="N53" s="263"/>
      <c r="O53" s="263"/>
      <c r="P53" s="263"/>
      <c r="Q53" s="263"/>
      <c r="R53" s="263"/>
      <c r="S53" s="263"/>
      <c r="T53" s="263"/>
      <c r="U53" s="263"/>
      <c r="V53" s="268"/>
      <c r="W53" s="146"/>
      <c r="X53" s="146"/>
      <c r="Y53" s="146"/>
      <c r="Z53" s="146"/>
      <c r="AA53" s="146"/>
      <c r="AB53" s="146"/>
      <c r="AC53" s="146"/>
      <c r="AD53" s="146"/>
      <c r="AE53" s="146"/>
      <c r="AF53" s="146"/>
      <c r="AG53" s="146"/>
      <c r="AH53" s="146"/>
      <c r="AI53" s="146"/>
      <c r="AJ53" s="146"/>
      <c r="AK53" s="146"/>
      <c r="AL53" s="146"/>
      <c r="AM53" s="146"/>
      <c r="AN53" s="146"/>
      <c r="AO53" s="146"/>
      <c r="AP53" s="146"/>
      <c r="AQ53" s="146"/>
    </row>
    <row r="54" spans="1:43" ht="18.600000000000001" thickBot="1" x14ac:dyDescent="0.4">
      <c r="A54" s="269"/>
      <c r="B54" s="270"/>
      <c r="C54" s="270"/>
      <c r="D54" s="270"/>
      <c r="E54" s="270"/>
      <c r="F54" s="270"/>
      <c r="G54" s="270"/>
      <c r="H54" s="270"/>
      <c r="I54" s="270"/>
      <c r="J54" s="270"/>
      <c r="K54" s="270"/>
      <c r="L54" s="270"/>
      <c r="M54" s="270"/>
      <c r="N54" s="270"/>
      <c r="O54" s="270"/>
      <c r="P54" s="270"/>
      <c r="Q54" s="270"/>
      <c r="R54" s="270"/>
      <c r="S54" s="270"/>
      <c r="T54" s="270"/>
      <c r="U54" s="270"/>
      <c r="V54" s="271"/>
      <c r="W54" s="146"/>
      <c r="X54" s="146"/>
      <c r="Y54" s="146"/>
      <c r="Z54" s="146"/>
      <c r="AA54" s="146"/>
      <c r="AB54" s="146"/>
      <c r="AC54" s="146"/>
      <c r="AD54" s="146"/>
      <c r="AE54" s="146"/>
      <c r="AF54" s="146"/>
      <c r="AG54" s="146"/>
      <c r="AH54" s="146"/>
      <c r="AI54" s="146"/>
      <c r="AJ54" s="146"/>
      <c r="AK54" s="146"/>
      <c r="AL54" s="146"/>
      <c r="AM54" s="146"/>
      <c r="AN54" s="146"/>
      <c r="AO54" s="146"/>
      <c r="AP54" s="146"/>
      <c r="AQ54" s="146"/>
    </row>
    <row r="55" spans="1:43" ht="15" thickTop="1" x14ac:dyDescent="0.3"/>
  </sheetData>
  <sheetProtection algorithmName="SHA-512" hashValue="h3xcuQN8VcIInx5ueDqhQ5yGV5HXAxqHVox2GGlZ1bmMxE1aMRe0CzqvXrg3C8A6jzYUmpsDjSRnO9r+XsZx1Q==" saltValue="h7Oq5cVxo9SeVM7ax6ex/A==" spinCount="100000" sheet="1" objects="1" scenarios="1"/>
  <mergeCells count="4">
    <mergeCell ref="F29:I29"/>
    <mergeCell ref="K28:T32"/>
    <mergeCell ref="P41:S41"/>
    <mergeCell ref="B3:L6"/>
  </mergeCells>
  <conditionalFormatting sqref="G14:R14">
    <cfRule type="cellIs" dxfId="9" priority="11" operator="equal">
      <formula>1</formula>
    </cfRule>
    <cfRule type="cellIs" dxfId="8" priority="12" operator="between">
      <formula>0.00001</formula>
      <formula>0.99999</formula>
    </cfRule>
    <cfRule type="cellIs" dxfId="7" priority="13" operator="equal">
      <formula>0</formula>
    </cfRule>
  </conditionalFormatting>
  <conditionalFormatting sqref="F33:I33">
    <cfRule type="cellIs" dxfId="6" priority="7" operator="greaterThan">
      <formula>0</formula>
    </cfRule>
  </conditionalFormatting>
  <conditionalFormatting sqref="D19:F19">
    <cfRule type="expression" dxfId="5" priority="2">
      <formula>$K$19="NOTE: Do not select anything other than status quo for bag limit when simulating impacts of vessel limit."</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locked="0" defaultSize="0" autoLine="0" autoPict="0">
                <anchor moveWithCells="1">
                  <from>
                    <xdr:col>6</xdr:col>
                    <xdr:colOff>15240</xdr:colOff>
                    <xdr:row>11</xdr:row>
                    <xdr:rowOff>220980</xdr:rowOff>
                  </from>
                  <to>
                    <xdr:col>6</xdr:col>
                    <xdr:colOff>800100</xdr:colOff>
                    <xdr:row>12</xdr:row>
                    <xdr:rowOff>220980</xdr:rowOff>
                  </to>
                </anchor>
              </controlPr>
            </control>
          </mc:Choice>
        </mc:AlternateContent>
        <mc:AlternateContent xmlns:mc="http://schemas.openxmlformats.org/markup-compatibility/2006">
          <mc:Choice Requires="x14">
            <control shapeId="1026" r:id="rId5" name="Drop Down 2">
              <controlPr locked="0" defaultSize="0" autoLine="0" autoPict="0">
                <anchor moveWithCells="1">
                  <from>
                    <xdr:col>7</xdr:col>
                    <xdr:colOff>0</xdr:colOff>
                    <xdr:row>11</xdr:row>
                    <xdr:rowOff>220980</xdr:rowOff>
                  </from>
                  <to>
                    <xdr:col>8</xdr:col>
                    <xdr:colOff>0</xdr:colOff>
                    <xdr:row>12</xdr:row>
                    <xdr:rowOff>220980</xdr:rowOff>
                  </to>
                </anchor>
              </controlPr>
            </control>
          </mc:Choice>
        </mc:AlternateContent>
        <mc:AlternateContent xmlns:mc="http://schemas.openxmlformats.org/markup-compatibility/2006">
          <mc:Choice Requires="x14">
            <control shapeId="1027" r:id="rId6" name="Drop Down 3">
              <controlPr locked="0" defaultSize="0" autoLine="0" autoPict="0">
                <anchor moveWithCells="1">
                  <from>
                    <xdr:col>8</xdr:col>
                    <xdr:colOff>0</xdr:colOff>
                    <xdr:row>11</xdr:row>
                    <xdr:rowOff>220980</xdr:rowOff>
                  </from>
                  <to>
                    <xdr:col>8</xdr:col>
                    <xdr:colOff>800100</xdr:colOff>
                    <xdr:row>12</xdr:row>
                    <xdr:rowOff>220980</xdr:rowOff>
                  </to>
                </anchor>
              </controlPr>
            </control>
          </mc:Choice>
        </mc:AlternateContent>
        <mc:AlternateContent xmlns:mc="http://schemas.openxmlformats.org/markup-compatibility/2006">
          <mc:Choice Requires="x14">
            <control shapeId="1028" r:id="rId7" name="Drop Down 4">
              <controlPr locked="0" defaultSize="0" autoLine="0" autoPict="0">
                <anchor moveWithCells="1">
                  <from>
                    <xdr:col>9</xdr:col>
                    <xdr:colOff>7620</xdr:colOff>
                    <xdr:row>11</xdr:row>
                    <xdr:rowOff>220980</xdr:rowOff>
                  </from>
                  <to>
                    <xdr:col>10</xdr:col>
                    <xdr:colOff>0</xdr:colOff>
                    <xdr:row>12</xdr:row>
                    <xdr:rowOff>220980</xdr:rowOff>
                  </to>
                </anchor>
              </controlPr>
            </control>
          </mc:Choice>
        </mc:AlternateContent>
        <mc:AlternateContent xmlns:mc="http://schemas.openxmlformats.org/markup-compatibility/2006">
          <mc:Choice Requires="x14">
            <control shapeId="1029" r:id="rId8" name="Drop Down 5">
              <controlPr locked="0" defaultSize="0" autoLine="0" autoPict="0">
                <anchor moveWithCells="1">
                  <from>
                    <xdr:col>10</xdr:col>
                    <xdr:colOff>7620</xdr:colOff>
                    <xdr:row>11</xdr:row>
                    <xdr:rowOff>220980</xdr:rowOff>
                  </from>
                  <to>
                    <xdr:col>10</xdr:col>
                    <xdr:colOff>632460</xdr:colOff>
                    <xdr:row>12</xdr:row>
                    <xdr:rowOff>220980</xdr:rowOff>
                  </to>
                </anchor>
              </controlPr>
            </control>
          </mc:Choice>
        </mc:AlternateContent>
        <mc:AlternateContent xmlns:mc="http://schemas.openxmlformats.org/markup-compatibility/2006">
          <mc:Choice Requires="x14">
            <control shapeId="1030" r:id="rId9" name="Drop Down 6">
              <controlPr locked="0" defaultSize="0" autoLine="0" autoPict="0">
                <anchor moveWithCells="1">
                  <from>
                    <xdr:col>11</xdr:col>
                    <xdr:colOff>7620</xdr:colOff>
                    <xdr:row>11</xdr:row>
                    <xdr:rowOff>220980</xdr:rowOff>
                  </from>
                  <to>
                    <xdr:col>12</xdr:col>
                    <xdr:colOff>0</xdr:colOff>
                    <xdr:row>12</xdr:row>
                    <xdr:rowOff>220980</xdr:rowOff>
                  </to>
                </anchor>
              </controlPr>
            </control>
          </mc:Choice>
        </mc:AlternateContent>
        <mc:AlternateContent xmlns:mc="http://schemas.openxmlformats.org/markup-compatibility/2006">
          <mc:Choice Requires="x14">
            <control shapeId="1031" r:id="rId10" name="Drop Down 7">
              <controlPr locked="0" defaultSize="0" autoLine="0" autoPict="0">
                <anchor moveWithCells="1">
                  <from>
                    <xdr:col>12</xdr:col>
                    <xdr:colOff>0</xdr:colOff>
                    <xdr:row>11</xdr:row>
                    <xdr:rowOff>220980</xdr:rowOff>
                  </from>
                  <to>
                    <xdr:col>13</xdr:col>
                    <xdr:colOff>0</xdr:colOff>
                    <xdr:row>12</xdr:row>
                    <xdr:rowOff>220980</xdr:rowOff>
                  </to>
                </anchor>
              </controlPr>
            </control>
          </mc:Choice>
        </mc:AlternateContent>
        <mc:AlternateContent xmlns:mc="http://schemas.openxmlformats.org/markup-compatibility/2006">
          <mc:Choice Requires="x14">
            <control shapeId="1032" r:id="rId11" name="Drop Down 8">
              <controlPr locked="0" defaultSize="0" autoLine="0" autoPict="0">
                <anchor moveWithCells="1">
                  <from>
                    <xdr:col>13</xdr:col>
                    <xdr:colOff>0</xdr:colOff>
                    <xdr:row>11</xdr:row>
                    <xdr:rowOff>220980</xdr:rowOff>
                  </from>
                  <to>
                    <xdr:col>14</xdr:col>
                    <xdr:colOff>0</xdr:colOff>
                    <xdr:row>12</xdr:row>
                    <xdr:rowOff>220980</xdr:rowOff>
                  </to>
                </anchor>
              </controlPr>
            </control>
          </mc:Choice>
        </mc:AlternateContent>
        <mc:AlternateContent xmlns:mc="http://schemas.openxmlformats.org/markup-compatibility/2006">
          <mc:Choice Requires="x14">
            <control shapeId="1033" r:id="rId12" name="Drop Down 9">
              <controlPr locked="0" defaultSize="0" autoLine="0" autoPict="0">
                <anchor moveWithCells="1">
                  <from>
                    <xdr:col>14</xdr:col>
                    <xdr:colOff>0</xdr:colOff>
                    <xdr:row>11</xdr:row>
                    <xdr:rowOff>220980</xdr:rowOff>
                  </from>
                  <to>
                    <xdr:col>15</xdr:col>
                    <xdr:colOff>0</xdr:colOff>
                    <xdr:row>12</xdr:row>
                    <xdr:rowOff>220980</xdr:rowOff>
                  </to>
                </anchor>
              </controlPr>
            </control>
          </mc:Choice>
        </mc:AlternateContent>
        <mc:AlternateContent xmlns:mc="http://schemas.openxmlformats.org/markup-compatibility/2006">
          <mc:Choice Requires="x14">
            <control shapeId="1034" r:id="rId13" name="Drop Down 10">
              <controlPr locked="0" defaultSize="0" autoLine="0" autoPict="0">
                <anchor moveWithCells="1">
                  <from>
                    <xdr:col>15</xdr:col>
                    <xdr:colOff>0</xdr:colOff>
                    <xdr:row>11</xdr:row>
                    <xdr:rowOff>220980</xdr:rowOff>
                  </from>
                  <to>
                    <xdr:col>16</xdr:col>
                    <xdr:colOff>0</xdr:colOff>
                    <xdr:row>12</xdr:row>
                    <xdr:rowOff>220980</xdr:rowOff>
                  </to>
                </anchor>
              </controlPr>
            </control>
          </mc:Choice>
        </mc:AlternateContent>
        <mc:AlternateContent xmlns:mc="http://schemas.openxmlformats.org/markup-compatibility/2006">
          <mc:Choice Requires="x14">
            <control shapeId="1035" r:id="rId14" name="Drop Down 11">
              <controlPr locked="0" defaultSize="0" autoLine="0" autoPict="0">
                <anchor moveWithCells="1">
                  <from>
                    <xdr:col>16</xdr:col>
                    <xdr:colOff>7620</xdr:colOff>
                    <xdr:row>11</xdr:row>
                    <xdr:rowOff>220980</xdr:rowOff>
                  </from>
                  <to>
                    <xdr:col>16</xdr:col>
                    <xdr:colOff>571500</xdr:colOff>
                    <xdr:row>12</xdr:row>
                    <xdr:rowOff>220980</xdr:rowOff>
                  </to>
                </anchor>
              </controlPr>
            </control>
          </mc:Choice>
        </mc:AlternateContent>
        <mc:AlternateContent xmlns:mc="http://schemas.openxmlformats.org/markup-compatibility/2006">
          <mc:Choice Requires="x14">
            <control shapeId="1036" r:id="rId15" name="Drop Down 12">
              <controlPr locked="0" defaultSize="0" autoLine="0" autoPict="0">
                <anchor moveWithCells="1">
                  <from>
                    <xdr:col>17</xdr:col>
                    <xdr:colOff>7620</xdr:colOff>
                    <xdr:row>11</xdr:row>
                    <xdr:rowOff>213360</xdr:rowOff>
                  </from>
                  <to>
                    <xdr:col>17</xdr:col>
                    <xdr:colOff>624840</xdr:colOff>
                    <xdr:row>12</xdr:row>
                    <xdr:rowOff>213360</xdr:rowOff>
                  </to>
                </anchor>
              </controlPr>
            </control>
          </mc:Choice>
        </mc:AlternateContent>
        <mc:AlternateContent xmlns:mc="http://schemas.openxmlformats.org/markup-compatibility/2006">
          <mc:Choice Requires="x14">
            <control shapeId="1050" r:id="rId16" name="Drop Down 26">
              <controlPr locked="0" defaultSize="0" autoLine="0" autoPict="0">
                <anchor moveWithCells="1">
                  <from>
                    <xdr:col>6</xdr:col>
                    <xdr:colOff>38100</xdr:colOff>
                    <xdr:row>15</xdr:row>
                    <xdr:rowOff>0</xdr:rowOff>
                  </from>
                  <to>
                    <xdr:col>8</xdr:col>
                    <xdr:colOff>518160</xdr:colOff>
                    <xdr:row>16</xdr:row>
                    <xdr:rowOff>15240</xdr:rowOff>
                  </to>
                </anchor>
              </controlPr>
            </control>
          </mc:Choice>
        </mc:AlternateContent>
        <mc:AlternateContent xmlns:mc="http://schemas.openxmlformats.org/markup-compatibility/2006">
          <mc:Choice Requires="x14">
            <control shapeId="1051" r:id="rId17" name="Drop Down 27">
              <controlPr locked="0" defaultSize="0" autoLine="0" autoPict="0">
                <anchor moveWithCells="1">
                  <from>
                    <xdr:col>6</xdr:col>
                    <xdr:colOff>30480</xdr:colOff>
                    <xdr:row>17</xdr:row>
                    <xdr:rowOff>220980</xdr:rowOff>
                  </from>
                  <to>
                    <xdr:col>8</xdr:col>
                    <xdr:colOff>510540</xdr:colOff>
                    <xdr:row>19</xdr:row>
                    <xdr:rowOff>7620</xdr:rowOff>
                  </to>
                </anchor>
              </controlPr>
            </control>
          </mc:Choice>
        </mc:AlternateContent>
        <mc:AlternateContent xmlns:mc="http://schemas.openxmlformats.org/markup-compatibility/2006">
          <mc:Choice Requires="x14">
            <control shapeId="1052" r:id="rId18" name="Drop Down 28">
              <controlPr locked="0" defaultSize="0" autoLine="0" autoPict="0">
                <anchor moveWithCells="1">
                  <from>
                    <xdr:col>6</xdr:col>
                    <xdr:colOff>38100</xdr:colOff>
                    <xdr:row>8</xdr:row>
                    <xdr:rowOff>0</xdr:rowOff>
                  </from>
                  <to>
                    <xdr:col>8</xdr:col>
                    <xdr:colOff>518160</xdr:colOff>
                    <xdr:row>9</xdr:row>
                    <xdr:rowOff>15240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R49"/>
  <sheetViews>
    <sheetView zoomScale="75" zoomScaleNormal="75" workbookViewId="0">
      <selection activeCell="C23" sqref="C23"/>
    </sheetView>
  </sheetViews>
  <sheetFormatPr defaultRowHeight="14.4" x14ac:dyDescent="0.3"/>
  <sheetData>
    <row r="1" spans="2:18" x14ac:dyDescent="0.3">
      <c r="C1" t="s">
        <v>144</v>
      </c>
      <c r="E1" t="s">
        <v>145</v>
      </c>
      <c r="G1" t="s">
        <v>4</v>
      </c>
      <c r="I1" t="s">
        <v>146</v>
      </c>
      <c r="K1" t="s">
        <v>147</v>
      </c>
      <c r="M1" t="s">
        <v>7</v>
      </c>
      <c r="O1" t="s">
        <v>8</v>
      </c>
      <c r="Q1" t="s">
        <v>148</v>
      </c>
    </row>
    <row r="2" spans="2:18" x14ac:dyDescent="0.3">
      <c r="B2" t="s">
        <v>73</v>
      </c>
      <c r="C2" t="s">
        <v>87</v>
      </c>
      <c r="D2" t="s">
        <v>36</v>
      </c>
      <c r="E2" t="s">
        <v>36</v>
      </c>
      <c r="F2" t="s">
        <v>87</v>
      </c>
      <c r="G2" t="s">
        <v>36</v>
      </c>
      <c r="H2" t="s">
        <v>87</v>
      </c>
      <c r="I2" t="s">
        <v>36</v>
      </c>
      <c r="J2" t="s">
        <v>87</v>
      </c>
      <c r="K2" t="s">
        <v>36</v>
      </c>
      <c r="L2" t="s">
        <v>87</v>
      </c>
      <c r="M2" t="s">
        <v>36</v>
      </c>
      <c r="N2" t="s">
        <v>87</v>
      </c>
      <c r="O2" t="s">
        <v>36</v>
      </c>
      <c r="P2" t="s">
        <v>87</v>
      </c>
      <c r="Q2" t="s">
        <v>36</v>
      </c>
      <c r="R2" t="s">
        <v>87</v>
      </c>
    </row>
    <row r="3" spans="2:18" x14ac:dyDescent="0.3">
      <c r="B3" t="s">
        <v>72</v>
      </c>
      <c r="C3">
        <v>4430</v>
      </c>
      <c r="E3">
        <v>3878</v>
      </c>
      <c r="F3">
        <v>100</v>
      </c>
      <c r="G3">
        <v>4621</v>
      </c>
      <c r="H3">
        <v>100</v>
      </c>
      <c r="I3">
        <v>7360</v>
      </c>
      <c r="J3">
        <v>100</v>
      </c>
      <c r="K3">
        <v>5571</v>
      </c>
      <c r="L3">
        <v>100</v>
      </c>
      <c r="M3">
        <v>3865</v>
      </c>
      <c r="N3">
        <v>100</v>
      </c>
      <c r="O3">
        <v>2539</v>
      </c>
      <c r="P3">
        <v>100</v>
      </c>
      <c r="R3">
        <v>5547</v>
      </c>
    </row>
    <row r="4" spans="2:18" x14ac:dyDescent="0.3">
      <c r="B4">
        <v>20</v>
      </c>
      <c r="C4">
        <v>0</v>
      </c>
      <c r="D4">
        <v>0</v>
      </c>
      <c r="E4">
        <v>0</v>
      </c>
      <c r="F4">
        <v>0</v>
      </c>
      <c r="G4">
        <v>0</v>
      </c>
      <c r="H4">
        <v>0</v>
      </c>
      <c r="I4">
        <v>0</v>
      </c>
      <c r="J4">
        <v>0</v>
      </c>
      <c r="K4">
        <v>0</v>
      </c>
      <c r="L4">
        <v>0</v>
      </c>
      <c r="M4">
        <v>0</v>
      </c>
      <c r="N4">
        <v>0</v>
      </c>
      <c r="O4">
        <v>0</v>
      </c>
      <c r="P4">
        <v>0</v>
      </c>
      <c r="Q4">
        <v>0</v>
      </c>
      <c r="R4">
        <v>0</v>
      </c>
    </row>
    <row r="5" spans="2:18" x14ac:dyDescent="0.3">
      <c r="B5">
        <v>19</v>
      </c>
      <c r="C5">
        <v>0</v>
      </c>
      <c r="D5">
        <v>0</v>
      </c>
      <c r="E5">
        <v>0</v>
      </c>
      <c r="F5">
        <v>0</v>
      </c>
      <c r="G5">
        <v>0</v>
      </c>
      <c r="H5">
        <v>0</v>
      </c>
      <c r="I5">
        <v>0</v>
      </c>
      <c r="J5">
        <v>0</v>
      </c>
      <c r="K5">
        <v>0</v>
      </c>
      <c r="L5">
        <v>0</v>
      </c>
      <c r="M5">
        <v>0</v>
      </c>
      <c r="N5">
        <v>0</v>
      </c>
      <c r="O5">
        <v>0</v>
      </c>
      <c r="P5">
        <v>0</v>
      </c>
      <c r="Q5">
        <v>0</v>
      </c>
      <c r="R5">
        <v>0</v>
      </c>
    </row>
    <row r="6" spans="2:18" x14ac:dyDescent="0.3">
      <c r="B6">
        <v>18</v>
      </c>
      <c r="C6">
        <v>0</v>
      </c>
      <c r="D6">
        <v>0</v>
      </c>
      <c r="E6">
        <v>0</v>
      </c>
      <c r="F6">
        <v>0</v>
      </c>
      <c r="G6">
        <v>0</v>
      </c>
      <c r="H6">
        <v>0</v>
      </c>
      <c r="I6">
        <v>0</v>
      </c>
      <c r="J6">
        <v>0</v>
      </c>
      <c r="K6">
        <v>0</v>
      </c>
      <c r="L6">
        <v>0</v>
      </c>
      <c r="M6">
        <v>0</v>
      </c>
      <c r="N6">
        <v>0</v>
      </c>
      <c r="O6">
        <v>0</v>
      </c>
      <c r="P6">
        <v>0</v>
      </c>
      <c r="Q6">
        <v>0</v>
      </c>
      <c r="R6">
        <v>0</v>
      </c>
    </row>
    <row r="7" spans="2:18" x14ac:dyDescent="0.3">
      <c r="B7">
        <v>17</v>
      </c>
      <c r="C7">
        <v>0</v>
      </c>
      <c r="D7">
        <v>0</v>
      </c>
      <c r="E7">
        <v>0</v>
      </c>
      <c r="F7">
        <v>0</v>
      </c>
      <c r="G7">
        <v>0</v>
      </c>
      <c r="H7">
        <v>0</v>
      </c>
      <c r="I7">
        <v>0</v>
      </c>
      <c r="J7">
        <v>0</v>
      </c>
      <c r="K7">
        <v>0</v>
      </c>
      <c r="L7">
        <v>0</v>
      </c>
      <c r="M7">
        <v>0</v>
      </c>
      <c r="N7">
        <v>0</v>
      </c>
      <c r="O7">
        <v>0</v>
      </c>
      <c r="P7">
        <v>0</v>
      </c>
      <c r="Q7">
        <v>0</v>
      </c>
      <c r="R7">
        <v>0</v>
      </c>
    </row>
    <row r="8" spans="2:18" x14ac:dyDescent="0.3">
      <c r="B8">
        <v>16</v>
      </c>
      <c r="C8">
        <v>0</v>
      </c>
      <c r="D8">
        <v>0</v>
      </c>
      <c r="E8">
        <v>0</v>
      </c>
      <c r="F8">
        <v>0</v>
      </c>
      <c r="G8">
        <v>0</v>
      </c>
      <c r="H8">
        <v>0</v>
      </c>
      <c r="I8">
        <v>0</v>
      </c>
      <c r="J8">
        <v>0</v>
      </c>
      <c r="K8">
        <v>0</v>
      </c>
      <c r="L8">
        <v>0</v>
      </c>
      <c r="M8">
        <v>0</v>
      </c>
      <c r="N8">
        <v>0</v>
      </c>
      <c r="O8">
        <v>0</v>
      </c>
      <c r="P8">
        <v>0</v>
      </c>
      <c r="Q8">
        <v>0</v>
      </c>
      <c r="R8">
        <v>0</v>
      </c>
    </row>
    <row r="9" spans="2:18" x14ac:dyDescent="0.3">
      <c r="B9">
        <v>15</v>
      </c>
      <c r="C9">
        <v>0</v>
      </c>
      <c r="D9">
        <v>0</v>
      </c>
      <c r="E9">
        <v>0</v>
      </c>
      <c r="F9">
        <v>0</v>
      </c>
      <c r="G9">
        <v>0</v>
      </c>
      <c r="H9">
        <v>0</v>
      </c>
      <c r="I9">
        <v>0</v>
      </c>
      <c r="J9">
        <v>0</v>
      </c>
      <c r="K9">
        <v>0</v>
      </c>
      <c r="L9">
        <v>0</v>
      </c>
      <c r="M9">
        <v>0</v>
      </c>
      <c r="N9">
        <v>0</v>
      </c>
      <c r="O9">
        <v>0</v>
      </c>
      <c r="P9">
        <v>0</v>
      </c>
      <c r="Q9">
        <v>0</v>
      </c>
      <c r="R9">
        <v>0</v>
      </c>
    </row>
    <row r="10" spans="2:18" x14ac:dyDescent="0.3">
      <c r="B10">
        <v>14</v>
      </c>
      <c r="C10">
        <v>0</v>
      </c>
      <c r="D10">
        <v>0</v>
      </c>
      <c r="E10">
        <v>0</v>
      </c>
      <c r="F10">
        <v>0</v>
      </c>
      <c r="G10">
        <v>0</v>
      </c>
      <c r="H10">
        <v>0</v>
      </c>
      <c r="I10">
        <v>0</v>
      </c>
      <c r="J10">
        <v>0</v>
      </c>
      <c r="K10">
        <v>0</v>
      </c>
      <c r="L10">
        <v>0</v>
      </c>
      <c r="M10">
        <v>0</v>
      </c>
      <c r="N10">
        <v>0</v>
      </c>
      <c r="O10">
        <v>0</v>
      </c>
      <c r="P10">
        <v>0</v>
      </c>
      <c r="Q10">
        <v>0</v>
      </c>
      <c r="R10">
        <v>0</v>
      </c>
    </row>
    <row r="11" spans="2:18" x14ac:dyDescent="0.3">
      <c r="B11">
        <v>13</v>
      </c>
      <c r="C11">
        <v>0</v>
      </c>
      <c r="D11">
        <v>0</v>
      </c>
      <c r="E11">
        <v>0</v>
      </c>
      <c r="F11">
        <v>0</v>
      </c>
      <c r="G11">
        <v>0</v>
      </c>
      <c r="H11">
        <v>0</v>
      </c>
      <c r="I11">
        <v>0</v>
      </c>
      <c r="J11">
        <v>0</v>
      </c>
      <c r="K11">
        <v>0</v>
      </c>
      <c r="L11">
        <v>0</v>
      </c>
      <c r="M11">
        <v>0</v>
      </c>
      <c r="N11">
        <v>0</v>
      </c>
      <c r="O11">
        <v>0</v>
      </c>
      <c r="P11">
        <v>0</v>
      </c>
      <c r="Q11">
        <v>0</v>
      </c>
      <c r="R11">
        <v>0</v>
      </c>
    </row>
    <row r="12" spans="2:18" x14ac:dyDescent="0.3">
      <c r="B12">
        <v>12</v>
      </c>
      <c r="C12">
        <v>0</v>
      </c>
      <c r="D12">
        <v>0</v>
      </c>
      <c r="E12">
        <v>0</v>
      </c>
      <c r="F12">
        <v>0</v>
      </c>
      <c r="G12">
        <v>0</v>
      </c>
      <c r="H12">
        <v>0</v>
      </c>
      <c r="I12">
        <v>0</v>
      </c>
      <c r="J12">
        <v>0</v>
      </c>
      <c r="K12">
        <v>0</v>
      </c>
      <c r="L12">
        <v>0</v>
      </c>
      <c r="M12">
        <v>0</v>
      </c>
      <c r="N12">
        <v>0</v>
      </c>
      <c r="O12">
        <v>0</v>
      </c>
      <c r="P12">
        <v>0</v>
      </c>
      <c r="Q12">
        <v>0</v>
      </c>
      <c r="R12">
        <v>0</v>
      </c>
    </row>
    <row r="13" spans="2:18" x14ac:dyDescent="0.3">
      <c r="B13">
        <v>11</v>
      </c>
      <c r="C13">
        <v>0</v>
      </c>
      <c r="D13">
        <v>0</v>
      </c>
      <c r="E13">
        <v>0</v>
      </c>
      <c r="F13">
        <v>0</v>
      </c>
      <c r="G13">
        <v>0</v>
      </c>
      <c r="H13">
        <v>0</v>
      </c>
      <c r="I13">
        <v>0</v>
      </c>
      <c r="J13">
        <v>0</v>
      </c>
      <c r="K13">
        <v>0</v>
      </c>
      <c r="L13">
        <v>0</v>
      </c>
      <c r="M13">
        <v>0</v>
      </c>
      <c r="N13">
        <v>0</v>
      </c>
      <c r="O13">
        <v>0</v>
      </c>
      <c r="P13">
        <v>0</v>
      </c>
      <c r="Q13">
        <v>0</v>
      </c>
      <c r="R13">
        <v>0</v>
      </c>
    </row>
    <row r="14" spans="2:18" x14ac:dyDescent="0.3">
      <c r="B14">
        <v>10</v>
      </c>
      <c r="C14">
        <v>0</v>
      </c>
      <c r="D14">
        <v>0</v>
      </c>
      <c r="E14">
        <v>0</v>
      </c>
      <c r="F14">
        <v>0</v>
      </c>
      <c r="G14">
        <v>0</v>
      </c>
      <c r="H14">
        <v>0</v>
      </c>
      <c r="I14">
        <v>0</v>
      </c>
      <c r="J14">
        <v>0</v>
      </c>
      <c r="K14">
        <v>0</v>
      </c>
      <c r="L14">
        <v>0</v>
      </c>
      <c r="M14">
        <v>0</v>
      </c>
      <c r="N14">
        <v>0</v>
      </c>
      <c r="O14">
        <v>0</v>
      </c>
      <c r="P14">
        <v>0</v>
      </c>
      <c r="Q14">
        <v>0</v>
      </c>
      <c r="R14">
        <v>0</v>
      </c>
    </row>
    <row r="15" spans="2:18" x14ac:dyDescent="0.3">
      <c r="B15">
        <v>9</v>
      </c>
      <c r="C15">
        <v>0</v>
      </c>
      <c r="D15">
        <v>0</v>
      </c>
      <c r="E15">
        <v>0</v>
      </c>
      <c r="F15">
        <v>0</v>
      </c>
      <c r="G15">
        <v>0</v>
      </c>
      <c r="H15">
        <v>0</v>
      </c>
      <c r="I15">
        <v>0</v>
      </c>
      <c r="J15">
        <v>0</v>
      </c>
      <c r="K15">
        <v>0</v>
      </c>
      <c r="L15">
        <v>0</v>
      </c>
      <c r="M15">
        <v>0</v>
      </c>
      <c r="N15">
        <v>0</v>
      </c>
      <c r="O15">
        <v>0</v>
      </c>
      <c r="P15">
        <v>0</v>
      </c>
      <c r="Q15">
        <v>0</v>
      </c>
      <c r="R15">
        <v>0</v>
      </c>
    </row>
    <row r="16" spans="2:18" x14ac:dyDescent="0.3">
      <c r="B16">
        <v>8</v>
      </c>
      <c r="C16">
        <v>0</v>
      </c>
      <c r="D16">
        <v>0</v>
      </c>
      <c r="E16">
        <v>0</v>
      </c>
      <c r="F16">
        <v>0</v>
      </c>
      <c r="G16">
        <v>0</v>
      </c>
      <c r="H16">
        <v>0</v>
      </c>
      <c r="I16">
        <v>0</v>
      </c>
      <c r="J16">
        <v>0</v>
      </c>
      <c r="K16">
        <v>0</v>
      </c>
      <c r="L16">
        <v>0</v>
      </c>
      <c r="M16">
        <v>0</v>
      </c>
      <c r="N16">
        <v>0</v>
      </c>
      <c r="O16">
        <v>0</v>
      </c>
      <c r="P16">
        <v>0</v>
      </c>
      <c r="Q16">
        <v>0</v>
      </c>
      <c r="R16">
        <v>0</v>
      </c>
    </row>
    <row r="17" spans="2:18" x14ac:dyDescent="0.3">
      <c r="B17">
        <v>7</v>
      </c>
      <c r="C17">
        <v>0</v>
      </c>
      <c r="D17">
        <v>0</v>
      </c>
      <c r="E17">
        <v>0</v>
      </c>
      <c r="F17">
        <v>0</v>
      </c>
      <c r="G17">
        <v>0</v>
      </c>
      <c r="H17">
        <v>0</v>
      </c>
      <c r="I17">
        <v>0</v>
      </c>
      <c r="J17">
        <v>0</v>
      </c>
      <c r="K17">
        <v>0</v>
      </c>
      <c r="L17">
        <v>0</v>
      </c>
      <c r="M17">
        <v>0</v>
      </c>
      <c r="N17">
        <v>0</v>
      </c>
      <c r="O17">
        <v>0</v>
      </c>
      <c r="P17">
        <v>0</v>
      </c>
      <c r="Q17">
        <v>0</v>
      </c>
      <c r="R17">
        <v>0</v>
      </c>
    </row>
    <row r="18" spans="2:18" x14ac:dyDescent="0.3">
      <c r="B18">
        <v>6</v>
      </c>
      <c r="C18">
        <v>0</v>
      </c>
      <c r="D18">
        <v>0</v>
      </c>
      <c r="E18">
        <v>0</v>
      </c>
      <c r="F18">
        <v>0</v>
      </c>
      <c r="G18">
        <v>0</v>
      </c>
      <c r="H18">
        <v>0</v>
      </c>
      <c r="I18">
        <v>0</v>
      </c>
      <c r="J18">
        <v>0</v>
      </c>
      <c r="K18">
        <v>0</v>
      </c>
      <c r="L18">
        <v>0</v>
      </c>
      <c r="M18">
        <v>0</v>
      </c>
      <c r="N18">
        <v>0</v>
      </c>
      <c r="O18">
        <v>0</v>
      </c>
      <c r="P18">
        <v>0</v>
      </c>
      <c r="Q18">
        <v>0</v>
      </c>
      <c r="R18">
        <v>0</v>
      </c>
    </row>
    <row r="19" spans="2:18" x14ac:dyDescent="0.3">
      <c r="B19" s="302">
        <v>5</v>
      </c>
      <c r="C19" s="302">
        <v>0</v>
      </c>
      <c r="D19" s="302">
        <v>0</v>
      </c>
      <c r="E19" s="302">
        <v>0</v>
      </c>
      <c r="F19" s="302">
        <v>0</v>
      </c>
      <c r="G19" s="302">
        <v>0</v>
      </c>
      <c r="H19" s="302">
        <v>0</v>
      </c>
      <c r="I19" s="302">
        <v>0</v>
      </c>
      <c r="J19" s="302">
        <v>0</v>
      </c>
      <c r="K19" s="302">
        <v>0</v>
      </c>
      <c r="L19" s="302">
        <v>0</v>
      </c>
      <c r="M19" s="302">
        <v>0</v>
      </c>
      <c r="N19" s="302">
        <v>0</v>
      </c>
      <c r="O19">
        <v>0</v>
      </c>
      <c r="P19">
        <v>0</v>
      </c>
      <c r="Q19">
        <v>0</v>
      </c>
      <c r="R19">
        <v>0</v>
      </c>
    </row>
    <row r="20" spans="2:18" x14ac:dyDescent="0.3">
      <c r="B20" s="302">
        <v>4</v>
      </c>
      <c r="C20" s="304">
        <v>0</v>
      </c>
      <c r="D20" s="304">
        <v>0</v>
      </c>
      <c r="E20" s="304">
        <v>0</v>
      </c>
      <c r="F20" s="304">
        <v>0</v>
      </c>
      <c r="G20" s="304">
        <v>4</v>
      </c>
      <c r="H20" s="304">
        <v>0.1</v>
      </c>
      <c r="I20" s="304">
        <v>1</v>
      </c>
      <c r="J20" s="304">
        <v>0</v>
      </c>
      <c r="K20" s="304">
        <v>0</v>
      </c>
      <c r="L20" s="304">
        <v>0</v>
      </c>
      <c r="M20" s="304">
        <v>6</v>
      </c>
      <c r="N20" s="304">
        <v>0.2</v>
      </c>
      <c r="O20">
        <v>0</v>
      </c>
      <c r="P20">
        <v>0</v>
      </c>
      <c r="Q20">
        <v>0</v>
      </c>
      <c r="R20">
        <v>0</v>
      </c>
    </row>
    <row r="21" spans="2:18" x14ac:dyDescent="0.3">
      <c r="B21" s="302">
        <v>3</v>
      </c>
      <c r="C21" s="304">
        <v>0</v>
      </c>
      <c r="D21" s="304">
        <v>0</v>
      </c>
      <c r="E21" s="304">
        <v>0</v>
      </c>
      <c r="F21" s="304">
        <v>0</v>
      </c>
      <c r="G21" s="304">
        <v>14</v>
      </c>
      <c r="H21" s="304">
        <v>0.3</v>
      </c>
      <c r="I21" s="304">
        <v>13</v>
      </c>
      <c r="J21" s="304">
        <v>0.2</v>
      </c>
      <c r="K21" s="304">
        <v>0</v>
      </c>
      <c r="L21" s="304">
        <v>0</v>
      </c>
      <c r="M21" s="304">
        <v>32</v>
      </c>
      <c r="N21" s="304">
        <v>0.8</v>
      </c>
      <c r="O21">
        <v>0</v>
      </c>
      <c r="P21">
        <v>0</v>
      </c>
      <c r="Q21">
        <v>1.802776275464215E-2</v>
      </c>
      <c r="R21">
        <v>1</v>
      </c>
    </row>
    <row r="22" spans="2:18" x14ac:dyDescent="0.3">
      <c r="B22" s="302">
        <v>2</v>
      </c>
      <c r="C22" s="304">
        <v>6</v>
      </c>
      <c r="D22" s="304">
        <v>0.13544018058690743</v>
      </c>
      <c r="E22" s="304">
        <v>30</v>
      </c>
      <c r="F22" s="304">
        <v>0.8</v>
      </c>
      <c r="G22" s="304">
        <v>52</v>
      </c>
      <c r="H22" s="304">
        <v>1.1000000000000001</v>
      </c>
      <c r="I22" s="304">
        <v>71</v>
      </c>
      <c r="J22" s="304">
        <v>1</v>
      </c>
      <c r="K22" s="304">
        <v>12</v>
      </c>
      <c r="L22" s="304">
        <v>0.2</v>
      </c>
      <c r="M22" s="304">
        <v>67</v>
      </c>
      <c r="N22" s="304">
        <v>1.7</v>
      </c>
      <c r="O22">
        <v>35</v>
      </c>
      <c r="P22">
        <v>1.4</v>
      </c>
      <c r="Q22">
        <v>0.54083288263926443</v>
      </c>
      <c r="R22">
        <v>30</v>
      </c>
    </row>
    <row r="23" spans="2:18" x14ac:dyDescent="0.3">
      <c r="B23" s="302">
        <v>1</v>
      </c>
      <c r="C23" s="304">
        <v>176</v>
      </c>
      <c r="D23" s="304">
        <v>3.9729119638826185</v>
      </c>
      <c r="E23" s="304">
        <v>185</v>
      </c>
      <c r="F23" s="304">
        <v>4.8</v>
      </c>
      <c r="G23" s="304">
        <v>237</v>
      </c>
      <c r="H23" s="304">
        <v>5.0999999999999996</v>
      </c>
      <c r="I23" s="304">
        <v>243</v>
      </c>
      <c r="J23" s="304">
        <v>3.3</v>
      </c>
      <c r="K23" s="304">
        <v>97</v>
      </c>
      <c r="L23" s="304">
        <v>1.7</v>
      </c>
      <c r="M23" s="304">
        <v>158</v>
      </c>
      <c r="N23" s="304">
        <v>4.0999999999999996</v>
      </c>
      <c r="O23">
        <v>186</v>
      </c>
      <c r="P23">
        <v>7.3</v>
      </c>
      <c r="Q23">
        <v>4.3807463493780423</v>
      </c>
      <c r="R23">
        <v>243</v>
      </c>
    </row>
    <row r="24" spans="2:18" x14ac:dyDescent="0.3">
      <c r="B24" s="302"/>
      <c r="C24" s="304"/>
      <c r="D24" s="304"/>
      <c r="E24" s="304"/>
      <c r="F24" s="304"/>
      <c r="G24" s="304"/>
      <c r="H24" s="304"/>
      <c r="I24" s="304"/>
      <c r="J24" s="304"/>
      <c r="K24" s="304"/>
      <c r="L24" s="304"/>
      <c r="M24" s="304"/>
      <c r="N24" s="304"/>
    </row>
    <row r="25" spans="2:18" x14ac:dyDescent="0.3">
      <c r="B25" s="302"/>
      <c r="C25" s="304"/>
      <c r="D25" s="304"/>
      <c r="E25" s="304"/>
      <c r="F25" s="304"/>
      <c r="G25" s="304"/>
      <c r="H25" s="304"/>
      <c r="I25" s="304"/>
      <c r="J25" s="304"/>
      <c r="K25" s="304"/>
      <c r="L25" s="304"/>
      <c r="M25" s="304"/>
      <c r="N25" s="304"/>
    </row>
    <row r="26" spans="2:18" x14ac:dyDescent="0.3">
      <c r="B26" s="302"/>
      <c r="C26" s="304"/>
      <c r="D26" s="304"/>
      <c r="E26" s="304"/>
      <c r="F26" s="304"/>
      <c r="G26" s="304"/>
      <c r="H26" s="304"/>
      <c r="I26" s="304"/>
      <c r="J26" s="304"/>
      <c r="K26" s="304"/>
      <c r="L26" s="304"/>
      <c r="M26" s="304"/>
      <c r="N26" s="304"/>
    </row>
    <row r="27" spans="2:18" x14ac:dyDescent="0.3">
      <c r="C27">
        <v>1</v>
      </c>
      <c r="D27">
        <v>2</v>
      </c>
      <c r="E27">
        <v>3</v>
      </c>
      <c r="F27">
        <v>4</v>
      </c>
      <c r="G27">
        <v>5</v>
      </c>
      <c r="H27">
        <v>6</v>
      </c>
      <c r="I27">
        <v>7</v>
      </c>
      <c r="J27">
        <v>8</v>
      </c>
      <c r="K27">
        <v>9</v>
      </c>
      <c r="L27">
        <v>10</v>
      </c>
      <c r="M27">
        <v>11</v>
      </c>
      <c r="N27">
        <v>12</v>
      </c>
    </row>
    <row r="28" spans="2:18" x14ac:dyDescent="0.3">
      <c r="B28" t="s">
        <v>73</v>
      </c>
    </row>
    <row r="29" spans="2:18" x14ac:dyDescent="0.3">
      <c r="B29">
        <v>20</v>
      </c>
      <c r="C29" s="302">
        <v>0</v>
      </c>
      <c r="D29" s="302">
        <v>0</v>
      </c>
      <c r="E29" s="302">
        <v>0</v>
      </c>
      <c r="F29" s="302">
        <v>0</v>
      </c>
      <c r="G29" s="302">
        <v>0</v>
      </c>
      <c r="H29" s="302">
        <v>0</v>
      </c>
      <c r="I29" s="302">
        <v>0</v>
      </c>
      <c r="J29" s="302">
        <v>0</v>
      </c>
      <c r="K29" s="302">
        <v>0</v>
      </c>
      <c r="L29" s="302">
        <v>0</v>
      </c>
      <c r="M29" s="302">
        <v>0</v>
      </c>
      <c r="N29" s="302">
        <v>0</v>
      </c>
    </row>
    <row r="30" spans="2:18" x14ac:dyDescent="0.3">
      <c r="B30">
        <v>19</v>
      </c>
      <c r="C30" s="302">
        <v>0</v>
      </c>
      <c r="D30" s="302">
        <v>0</v>
      </c>
      <c r="E30" s="302">
        <v>0</v>
      </c>
      <c r="F30" s="302">
        <v>0</v>
      </c>
      <c r="G30" s="302">
        <v>0</v>
      </c>
      <c r="H30" s="302">
        <v>0</v>
      </c>
      <c r="I30" s="302">
        <v>0</v>
      </c>
      <c r="J30" s="302">
        <v>0</v>
      </c>
      <c r="K30" s="302">
        <v>0</v>
      </c>
      <c r="L30" s="302">
        <v>0</v>
      </c>
      <c r="M30" s="302">
        <v>0</v>
      </c>
      <c r="N30" s="302">
        <v>0</v>
      </c>
    </row>
    <row r="31" spans="2:18" x14ac:dyDescent="0.3">
      <c r="B31">
        <v>18</v>
      </c>
      <c r="C31" s="302">
        <v>0</v>
      </c>
      <c r="D31" s="302">
        <v>0</v>
      </c>
      <c r="E31" s="302">
        <v>0</v>
      </c>
      <c r="F31" s="302">
        <v>0</v>
      </c>
      <c r="G31" s="302">
        <v>0</v>
      </c>
      <c r="H31" s="302">
        <v>0</v>
      </c>
      <c r="I31" s="302">
        <v>0</v>
      </c>
      <c r="J31" s="302">
        <v>0</v>
      </c>
      <c r="K31" s="302">
        <v>0</v>
      </c>
      <c r="L31" s="302">
        <v>0</v>
      </c>
      <c r="M31" s="302">
        <v>0</v>
      </c>
      <c r="N31" s="302">
        <v>0</v>
      </c>
    </row>
    <row r="32" spans="2:18" x14ac:dyDescent="0.3">
      <c r="B32">
        <v>17</v>
      </c>
      <c r="C32" s="302">
        <v>0</v>
      </c>
      <c r="D32" s="302">
        <v>0</v>
      </c>
      <c r="E32" s="302">
        <v>0</v>
      </c>
      <c r="F32" s="302">
        <v>0</v>
      </c>
      <c r="G32" s="302">
        <v>0</v>
      </c>
      <c r="H32" s="302">
        <v>0</v>
      </c>
      <c r="I32" s="302">
        <v>0</v>
      </c>
      <c r="J32" s="302">
        <v>0</v>
      </c>
      <c r="K32" s="302">
        <v>0</v>
      </c>
      <c r="L32" s="302">
        <v>0</v>
      </c>
      <c r="M32" s="302">
        <v>0</v>
      </c>
      <c r="N32" s="302">
        <v>0</v>
      </c>
    </row>
    <row r="33" spans="2:14" x14ac:dyDescent="0.3">
      <c r="B33">
        <v>16</v>
      </c>
      <c r="C33" s="302">
        <v>0</v>
      </c>
      <c r="D33" s="302">
        <v>0</v>
      </c>
      <c r="E33" s="302">
        <v>0</v>
      </c>
      <c r="F33" s="302">
        <v>0</v>
      </c>
      <c r="G33" s="302">
        <v>0</v>
      </c>
      <c r="H33" s="302">
        <v>0</v>
      </c>
      <c r="I33" s="302">
        <v>0</v>
      </c>
      <c r="J33" s="302">
        <v>0</v>
      </c>
      <c r="K33" s="302">
        <v>0</v>
      </c>
      <c r="L33" s="302">
        <v>0</v>
      </c>
      <c r="M33" s="302">
        <v>0</v>
      </c>
      <c r="N33" s="302">
        <v>0</v>
      </c>
    </row>
    <row r="34" spans="2:14" x14ac:dyDescent="0.3">
      <c r="B34">
        <v>15</v>
      </c>
      <c r="C34" s="302">
        <v>0</v>
      </c>
      <c r="D34" s="302">
        <v>0</v>
      </c>
      <c r="E34" s="302">
        <v>0</v>
      </c>
      <c r="F34" s="302">
        <v>0</v>
      </c>
      <c r="G34" s="302">
        <v>0</v>
      </c>
      <c r="H34" s="302">
        <v>0</v>
      </c>
      <c r="I34" s="302">
        <v>0</v>
      </c>
      <c r="J34" s="302">
        <v>0</v>
      </c>
      <c r="K34" s="302">
        <v>0</v>
      </c>
      <c r="L34" s="302">
        <v>0</v>
      </c>
      <c r="M34" s="302">
        <v>0</v>
      </c>
      <c r="N34" s="302">
        <v>0</v>
      </c>
    </row>
    <row r="35" spans="2:14" x14ac:dyDescent="0.3">
      <c r="B35">
        <v>14</v>
      </c>
      <c r="C35" s="302">
        <v>0</v>
      </c>
      <c r="D35" s="302">
        <v>0</v>
      </c>
      <c r="E35" s="302">
        <v>0</v>
      </c>
      <c r="F35" s="302">
        <v>0</v>
      </c>
      <c r="G35" s="302">
        <v>0</v>
      </c>
      <c r="H35" s="302">
        <v>0</v>
      </c>
      <c r="I35" s="302">
        <v>0</v>
      </c>
      <c r="J35" s="302">
        <v>0</v>
      </c>
      <c r="K35" s="302">
        <v>0</v>
      </c>
      <c r="L35" s="302">
        <v>0</v>
      </c>
      <c r="M35" s="302">
        <v>0</v>
      </c>
      <c r="N35" s="302">
        <v>0</v>
      </c>
    </row>
    <row r="36" spans="2:14" x14ac:dyDescent="0.3">
      <c r="B36">
        <v>13</v>
      </c>
      <c r="C36" s="302">
        <v>0</v>
      </c>
      <c r="D36" s="302">
        <v>0</v>
      </c>
      <c r="E36" s="302">
        <v>0</v>
      </c>
      <c r="F36" s="302">
        <v>0</v>
      </c>
      <c r="G36" s="302">
        <v>0</v>
      </c>
      <c r="H36" s="302">
        <v>0</v>
      </c>
      <c r="I36" s="302">
        <v>0</v>
      </c>
      <c r="J36" s="302">
        <v>0</v>
      </c>
      <c r="K36" s="302">
        <v>0</v>
      </c>
      <c r="L36" s="302">
        <v>0</v>
      </c>
      <c r="M36" s="302">
        <v>0</v>
      </c>
      <c r="N36" s="302">
        <v>0</v>
      </c>
    </row>
    <row r="37" spans="2:14" x14ac:dyDescent="0.3">
      <c r="B37">
        <v>12</v>
      </c>
      <c r="C37" s="302">
        <v>0</v>
      </c>
      <c r="D37" s="302">
        <v>0</v>
      </c>
      <c r="E37" s="302">
        <v>0</v>
      </c>
      <c r="F37" s="302">
        <v>0</v>
      </c>
      <c r="G37" s="302">
        <v>0</v>
      </c>
      <c r="H37" s="302">
        <v>0</v>
      </c>
      <c r="I37" s="302">
        <v>0</v>
      </c>
      <c r="J37" s="302">
        <v>0</v>
      </c>
      <c r="K37" s="302">
        <v>0</v>
      </c>
      <c r="L37" s="302">
        <v>0</v>
      </c>
      <c r="M37" s="302">
        <v>0</v>
      </c>
      <c r="N37" s="302">
        <v>0</v>
      </c>
    </row>
    <row r="38" spans="2:14" x14ac:dyDescent="0.3">
      <c r="B38">
        <v>11</v>
      </c>
      <c r="C38" s="302">
        <v>0</v>
      </c>
      <c r="D38" s="302">
        <v>0</v>
      </c>
      <c r="E38" s="302">
        <v>0</v>
      </c>
      <c r="F38" s="302">
        <v>0</v>
      </c>
      <c r="G38" s="302">
        <v>0</v>
      </c>
      <c r="H38" s="302">
        <v>0</v>
      </c>
      <c r="I38" s="302">
        <v>0</v>
      </c>
      <c r="J38" s="302">
        <v>0</v>
      </c>
      <c r="K38" s="302">
        <v>0</v>
      </c>
      <c r="L38" s="302">
        <v>0</v>
      </c>
      <c r="M38" s="302">
        <v>0</v>
      </c>
      <c r="N38" s="302">
        <v>0</v>
      </c>
    </row>
    <row r="39" spans="2:14" x14ac:dyDescent="0.3">
      <c r="B39">
        <v>10</v>
      </c>
      <c r="C39" s="302">
        <v>0</v>
      </c>
      <c r="D39" s="302">
        <v>0</v>
      </c>
      <c r="E39" s="302">
        <v>0</v>
      </c>
      <c r="F39" s="302">
        <v>0</v>
      </c>
      <c r="G39" s="302">
        <v>0</v>
      </c>
      <c r="H39" s="302">
        <v>0</v>
      </c>
      <c r="I39" s="302">
        <v>0</v>
      </c>
      <c r="J39" s="302">
        <v>0</v>
      </c>
      <c r="K39" s="302">
        <v>0</v>
      </c>
      <c r="L39" s="302">
        <v>0</v>
      </c>
      <c r="M39" s="302">
        <v>0</v>
      </c>
      <c r="N39" s="302">
        <v>0</v>
      </c>
    </row>
    <row r="40" spans="2:14" x14ac:dyDescent="0.3">
      <c r="B40">
        <v>9</v>
      </c>
      <c r="C40" s="302">
        <v>0</v>
      </c>
      <c r="D40" s="302">
        <v>0</v>
      </c>
      <c r="E40" s="302">
        <v>0</v>
      </c>
      <c r="F40" s="302">
        <v>0</v>
      </c>
      <c r="G40" s="302">
        <v>0</v>
      </c>
      <c r="H40" s="302">
        <v>0</v>
      </c>
      <c r="I40" s="302">
        <v>0</v>
      </c>
      <c r="J40" s="302">
        <v>0</v>
      </c>
      <c r="K40" s="302">
        <v>0</v>
      </c>
      <c r="L40" s="302">
        <v>0</v>
      </c>
      <c r="M40" s="302">
        <v>0</v>
      </c>
      <c r="N40" s="302">
        <v>0</v>
      </c>
    </row>
    <row r="41" spans="2:14" x14ac:dyDescent="0.3">
      <c r="B41">
        <v>8</v>
      </c>
      <c r="C41" s="302">
        <v>0</v>
      </c>
      <c r="D41" s="302">
        <v>0</v>
      </c>
      <c r="E41" s="302">
        <v>0</v>
      </c>
      <c r="F41" s="302">
        <v>0</v>
      </c>
      <c r="G41" s="302">
        <v>0</v>
      </c>
      <c r="H41" s="302">
        <v>0</v>
      </c>
      <c r="I41" s="302">
        <v>0</v>
      </c>
      <c r="J41" s="302">
        <v>0</v>
      </c>
      <c r="K41" s="302">
        <v>0</v>
      </c>
      <c r="L41" s="302">
        <v>0</v>
      </c>
      <c r="M41" s="302">
        <v>0</v>
      </c>
      <c r="N41" s="302">
        <v>0</v>
      </c>
    </row>
    <row r="42" spans="2:14" x14ac:dyDescent="0.3">
      <c r="B42">
        <v>7</v>
      </c>
      <c r="C42" s="302">
        <v>0</v>
      </c>
      <c r="D42" s="302">
        <v>0</v>
      </c>
      <c r="E42" s="302">
        <v>0</v>
      </c>
      <c r="F42" s="302">
        <v>0</v>
      </c>
      <c r="G42" s="302">
        <v>0</v>
      </c>
      <c r="H42" s="302">
        <v>0</v>
      </c>
      <c r="I42" s="302">
        <v>0</v>
      </c>
      <c r="J42" s="302">
        <v>0</v>
      </c>
      <c r="K42" s="302">
        <v>0</v>
      </c>
      <c r="L42" s="302">
        <v>0</v>
      </c>
      <c r="M42" s="302">
        <v>0</v>
      </c>
      <c r="N42" s="302">
        <v>0</v>
      </c>
    </row>
    <row r="43" spans="2:14" x14ac:dyDescent="0.3">
      <c r="B43">
        <v>6</v>
      </c>
      <c r="C43" s="302">
        <v>0</v>
      </c>
      <c r="D43" s="302">
        <v>0</v>
      </c>
      <c r="E43" s="302">
        <v>0</v>
      </c>
      <c r="F43" s="302">
        <v>0</v>
      </c>
      <c r="G43" s="302">
        <v>0</v>
      </c>
      <c r="H43" s="302">
        <v>0</v>
      </c>
      <c r="I43" s="302">
        <v>0</v>
      </c>
      <c r="J43" s="302">
        <v>0</v>
      </c>
      <c r="K43" s="302">
        <v>0</v>
      </c>
      <c r="L43" s="302">
        <v>0</v>
      </c>
      <c r="M43" s="302">
        <v>0</v>
      </c>
      <c r="N43" s="302">
        <v>0</v>
      </c>
    </row>
    <row r="44" spans="2:14" x14ac:dyDescent="0.3">
      <c r="B44">
        <v>5</v>
      </c>
      <c r="C44" s="302">
        <v>0</v>
      </c>
      <c r="D44" s="302">
        <v>0</v>
      </c>
      <c r="E44" s="302">
        <v>0</v>
      </c>
      <c r="F44" s="302">
        <v>0</v>
      </c>
      <c r="G44" s="302">
        <v>0</v>
      </c>
      <c r="H44" s="302">
        <v>0</v>
      </c>
      <c r="I44" s="302">
        <v>0</v>
      </c>
      <c r="J44" s="302">
        <v>0</v>
      </c>
      <c r="K44" s="302">
        <v>0</v>
      </c>
      <c r="L44" s="302">
        <v>0</v>
      </c>
      <c r="M44" s="302">
        <v>0</v>
      </c>
      <c r="N44" s="302">
        <v>0</v>
      </c>
    </row>
    <row r="45" spans="2:14" x14ac:dyDescent="0.3">
      <c r="B45">
        <v>4</v>
      </c>
      <c r="C45" s="304">
        <v>0</v>
      </c>
      <c r="D45" s="304">
        <v>0</v>
      </c>
      <c r="E45" s="304">
        <v>0</v>
      </c>
      <c r="F45" s="304">
        <v>0</v>
      </c>
      <c r="G45" s="304">
        <v>0.1</v>
      </c>
      <c r="H45" s="304">
        <v>0</v>
      </c>
      <c r="I45" s="304">
        <v>0</v>
      </c>
      <c r="J45" s="304">
        <v>0.2</v>
      </c>
      <c r="K45" s="302">
        <v>0</v>
      </c>
      <c r="L45" s="302">
        <v>0</v>
      </c>
      <c r="M45" s="302">
        <v>0</v>
      </c>
      <c r="N45" s="302">
        <v>0</v>
      </c>
    </row>
    <row r="46" spans="2:14" x14ac:dyDescent="0.3">
      <c r="B46">
        <v>3</v>
      </c>
      <c r="C46" s="304">
        <v>0</v>
      </c>
      <c r="D46" s="304">
        <v>0</v>
      </c>
      <c r="E46" s="304">
        <v>0</v>
      </c>
      <c r="F46" s="304">
        <v>0</v>
      </c>
      <c r="G46" s="304">
        <v>0.3</v>
      </c>
      <c r="H46" s="304">
        <v>0.2</v>
      </c>
      <c r="I46" s="304">
        <v>0</v>
      </c>
      <c r="J46" s="304">
        <v>0.8</v>
      </c>
      <c r="K46" s="302">
        <v>0</v>
      </c>
      <c r="L46" s="302">
        <v>1.802776275464215E-2</v>
      </c>
      <c r="M46" s="302">
        <v>1.802776275464215E-2</v>
      </c>
      <c r="N46" s="302">
        <v>1.802776275464215E-2</v>
      </c>
    </row>
    <row r="47" spans="2:14" x14ac:dyDescent="0.3">
      <c r="B47">
        <v>2</v>
      </c>
      <c r="C47" s="304">
        <v>0.13544018058690743</v>
      </c>
      <c r="D47" s="304">
        <v>0.13544018058690743</v>
      </c>
      <c r="E47" s="304">
        <v>0.13544018058690743</v>
      </c>
      <c r="F47" s="304">
        <v>0.8</v>
      </c>
      <c r="G47" s="304">
        <v>1.1000000000000001</v>
      </c>
      <c r="H47" s="304">
        <v>1</v>
      </c>
      <c r="I47" s="304">
        <v>0.2</v>
      </c>
      <c r="J47" s="304">
        <v>1.7</v>
      </c>
      <c r="K47" s="302">
        <v>1.4</v>
      </c>
      <c r="L47" s="302">
        <v>0.54083288263926443</v>
      </c>
      <c r="M47" s="302">
        <v>0.54083288263926443</v>
      </c>
      <c r="N47" s="302">
        <v>0.54083288263926443</v>
      </c>
    </row>
    <row r="48" spans="2:14" x14ac:dyDescent="0.3">
      <c r="B48">
        <v>1</v>
      </c>
      <c r="C48" s="304">
        <v>3.9729119638826185</v>
      </c>
      <c r="D48" s="304">
        <v>3.9729119638826185</v>
      </c>
      <c r="E48" s="304">
        <v>3.9729119638826185</v>
      </c>
      <c r="F48" s="304">
        <v>4.8</v>
      </c>
      <c r="G48" s="304">
        <v>5.0999999999999996</v>
      </c>
      <c r="H48" s="304">
        <v>3.3</v>
      </c>
      <c r="I48" s="304">
        <v>1.7</v>
      </c>
      <c r="J48" s="304">
        <v>4.0999999999999996</v>
      </c>
      <c r="K48" s="302">
        <v>7.3</v>
      </c>
      <c r="L48" s="302">
        <v>4.3807463493780423</v>
      </c>
      <c r="M48" s="302">
        <v>4.3807463493780423</v>
      </c>
      <c r="N48" s="302">
        <v>4.3807463493780423</v>
      </c>
    </row>
    <row r="49" spans="3:3" x14ac:dyDescent="0.3">
      <c r="C49" s="30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M40"/>
  <sheetViews>
    <sheetView topLeftCell="A4" workbookViewId="0">
      <selection activeCell="P8" sqref="P8"/>
    </sheetView>
  </sheetViews>
  <sheetFormatPr defaultColWidth="9.109375" defaultRowHeight="15.6" x14ac:dyDescent="0.3"/>
  <cols>
    <col min="1" max="1" width="10.5546875" style="255" customWidth="1"/>
    <col min="2" max="13" width="5.109375" style="255" customWidth="1"/>
    <col min="14" max="16384" width="9.109375" style="255"/>
  </cols>
  <sheetData>
    <row r="2" spans="1:13" x14ac:dyDescent="0.3">
      <c r="A2" s="347" t="s">
        <v>80</v>
      </c>
      <c r="B2" s="348"/>
      <c r="C2" s="348"/>
      <c r="D2" s="348"/>
      <c r="E2" s="348"/>
      <c r="F2" s="348"/>
      <c r="G2" s="348"/>
      <c r="H2" s="348"/>
      <c r="I2" s="348"/>
      <c r="J2" s="348"/>
      <c r="K2" s="348"/>
      <c r="L2" s="348"/>
      <c r="M2" s="348"/>
    </row>
    <row r="3" spans="1:13" x14ac:dyDescent="0.3">
      <c r="A3" s="347"/>
      <c r="B3" s="395" t="s">
        <v>54</v>
      </c>
      <c r="C3" s="395"/>
      <c r="D3" s="395"/>
      <c r="E3" s="395"/>
      <c r="F3" s="395"/>
      <c r="G3" s="395"/>
      <c r="H3" s="395"/>
      <c r="I3" s="395"/>
      <c r="J3" s="395"/>
      <c r="K3" s="395"/>
      <c r="L3" s="395"/>
      <c r="M3" s="395"/>
    </row>
    <row r="4" spans="1:13" ht="16.2" thickBot="1" x14ac:dyDescent="0.35">
      <c r="A4" s="348" t="s">
        <v>73</v>
      </c>
      <c r="B4" s="348" t="s">
        <v>0</v>
      </c>
      <c r="C4" s="348" t="s">
        <v>1</v>
      </c>
      <c r="D4" s="348" t="s">
        <v>2</v>
      </c>
      <c r="E4" s="348" t="s">
        <v>3</v>
      </c>
      <c r="F4" s="348" t="s">
        <v>4</v>
      </c>
      <c r="G4" s="348" t="s">
        <v>5</v>
      </c>
      <c r="H4" s="348" t="s">
        <v>6</v>
      </c>
      <c r="I4" s="348" t="s">
        <v>7</v>
      </c>
      <c r="J4" s="348" t="s">
        <v>8</v>
      </c>
      <c r="K4" s="348" t="s">
        <v>9</v>
      </c>
      <c r="L4" s="348" t="s">
        <v>10</v>
      </c>
      <c r="M4" s="348" t="s">
        <v>11</v>
      </c>
    </row>
    <row r="5" spans="1:13" x14ac:dyDescent="0.3">
      <c r="A5" s="348">
        <v>10</v>
      </c>
      <c r="B5" s="349">
        <v>0</v>
      </c>
      <c r="C5" s="350">
        <v>0</v>
      </c>
      <c r="D5" s="350">
        <v>0</v>
      </c>
      <c r="E5" s="350">
        <v>0</v>
      </c>
      <c r="F5" s="350">
        <v>0</v>
      </c>
      <c r="G5" s="350">
        <v>0</v>
      </c>
      <c r="H5" s="350">
        <v>0</v>
      </c>
      <c r="I5" s="350">
        <v>0</v>
      </c>
      <c r="J5" s="350">
        <v>0</v>
      </c>
      <c r="K5" s="350">
        <v>0</v>
      </c>
      <c r="L5" s="350">
        <v>0</v>
      </c>
      <c r="M5" s="350">
        <v>0</v>
      </c>
    </row>
    <row r="6" spans="1:13" x14ac:dyDescent="0.3">
      <c r="A6" s="348">
        <v>9</v>
      </c>
      <c r="B6" s="351">
        <v>0</v>
      </c>
      <c r="C6" s="352">
        <v>0</v>
      </c>
      <c r="D6" s="352">
        <v>0</v>
      </c>
      <c r="E6" s="352">
        <v>0</v>
      </c>
      <c r="F6" s="352">
        <v>0</v>
      </c>
      <c r="G6" s="352">
        <v>0</v>
      </c>
      <c r="H6" s="352">
        <v>0</v>
      </c>
      <c r="I6" s="352">
        <v>0</v>
      </c>
      <c r="J6" s="352">
        <v>0</v>
      </c>
      <c r="K6" s="352">
        <v>0</v>
      </c>
      <c r="L6" s="352">
        <v>0</v>
      </c>
      <c r="M6" s="352">
        <v>0</v>
      </c>
    </row>
    <row r="7" spans="1:13" x14ac:dyDescent="0.3">
      <c r="A7" s="348">
        <v>8</v>
      </c>
      <c r="B7" s="351">
        <v>0</v>
      </c>
      <c r="C7" s="352">
        <v>0</v>
      </c>
      <c r="D7" s="352">
        <v>0</v>
      </c>
      <c r="E7" s="352">
        <v>0</v>
      </c>
      <c r="F7" s="352">
        <v>0</v>
      </c>
      <c r="G7" s="352">
        <v>0</v>
      </c>
      <c r="H7" s="352">
        <v>0</v>
      </c>
      <c r="I7" s="352">
        <v>0</v>
      </c>
      <c r="J7" s="352">
        <v>0</v>
      </c>
      <c r="K7" s="352">
        <v>0</v>
      </c>
      <c r="L7" s="352">
        <v>0</v>
      </c>
      <c r="M7" s="352">
        <v>0</v>
      </c>
    </row>
    <row r="8" spans="1:13" x14ac:dyDescent="0.3">
      <c r="A8" s="348">
        <v>7</v>
      </c>
      <c r="B8" s="351">
        <v>0</v>
      </c>
      <c r="C8" s="352">
        <v>0</v>
      </c>
      <c r="D8" s="352">
        <v>0</v>
      </c>
      <c r="E8" s="352">
        <v>0</v>
      </c>
      <c r="F8" s="352">
        <v>0</v>
      </c>
      <c r="G8" s="352">
        <v>0</v>
      </c>
      <c r="H8" s="352">
        <v>0</v>
      </c>
      <c r="I8" s="352">
        <v>0</v>
      </c>
      <c r="J8" s="352">
        <v>0</v>
      </c>
      <c r="K8" s="352">
        <v>0</v>
      </c>
      <c r="L8" s="352">
        <v>0</v>
      </c>
      <c r="M8" s="352">
        <v>0</v>
      </c>
    </row>
    <row r="9" spans="1:13" x14ac:dyDescent="0.3">
      <c r="A9" s="348">
        <v>6</v>
      </c>
      <c r="B9" s="351">
        <v>0</v>
      </c>
      <c r="C9" s="352">
        <v>0</v>
      </c>
      <c r="D9" s="352">
        <v>0</v>
      </c>
      <c r="E9" s="352">
        <v>0</v>
      </c>
      <c r="F9" s="352">
        <v>0</v>
      </c>
      <c r="G9" s="352">
        <v>0</v>
      </c>
      <c r="H9" s="352">
        <v>0</v>
      </c>
      <c r="I9" s="352">
        <v>0</v>
      </c>
      <c r="J9" s="352">
        <v>0</v>
      </c>
      <c r="K9" s="352">
        <v>0</v>
      </c>
      <c r="L9" s="352">
        <v>0</v>
      </c>
      <c r="M9" s="352">
        <v>0</v>
      </c>
    </row>
    <row r="10" spans="1:13" x14ac:dyDescent="0.3">
      <c r="A10" s="348">
        <v>5</v>
      </c>
      <c r="B10" s="351">
        <v>0</v>
      </c>
      <c r="C10" s="352">
        <v>0</v>
      </c>
      <c r="D10" s="352">
        <v>0</v>
      </c>
      <c r="E10" s="352">
        <v>0</v>
      </c>
      <c r="F10" s="352">
        <v>0</v>
      </c>
      <c r="G10" s="352">
        <v>0</v>
      </c>
      <c r="H10" s="352">
        <v>0</v>
      </c>
      <c r="I10" s="352">
        <v>0</v>
      </c>
      <c r="J10" s="352">
        <v>0</v>
      </c>
      <c r="K10" s="352">
        <v>0</v>
      </c>
      <c r="L10" s="352">
        <v>0</v>
      </c>
      <c r="M10" s="352">
        <v>0</v>
      </c>
    </row>
    <row r="11" spans="1:13" x14ac:dyDescent="0.3">
      <c r="A11" s="348">
        <v>4</v>
      </c>
      <c r="B11" s="351">
        <v>0</v>
      </c>
      <c r="C11" s="352">
        <v>0</v>
      </c>
      <c r="D11" s="352">
        <v>0</v>
      </c>
      <c r="E11" s="352">
        <v>0</v>
      </c>
      <c r="F11" s="352">
        <v>8.6561350357065565E-4</v>
      </c>
      <c r="G11" s="352">
        <v>1.3586956521739131E-4</v>
      </c>
      <c r="H11" s="352">
        <v>0</v>
      </c>
      <c r="I11" s="352">
        <v>1.5523932729624838E-3</v>
      </c>
      <c r="J11" s="352">
        <v>0</v>
      </c>
      <c r="K11" s="352">
        <v>0</v>
      </c>
      <c r="L11" s="352">
        <v>0</v>
      </c>
      <c r="M11" s="352">
        <v>0</v>
      </c>
    </row>
    <row r="12" spans="1:13" x14ac:dyDescent="0.3">
      <c r="A12" s="348">
        <v>3</v>
      </c>
      <c r="B12" s="351">
        <v>0</v>
      </c>
      <c r="C12" s="352">
        <v>0</v>
      </c>
      <c r="D12" s="352">
        <v>0</v>
      </c>
      <c r="E12" s="352">
        <v>0</v>
      </c>
      <c r="F12" s="352">
        <v>3.0296472624972955E-3</v>
      </c>
      <c r="G12" s="352">
        <v>1.766304347826087E-3</v>
      </c>
      <c r="H12" s="352">
        <v>0</v>
      </c>
      <c r="I12" s="352">
        <v>8.2794307891332474E-3</v>
      </c>
      <c r="J12" s="352">
        <v>0</v>
      </c>
      <c r="K12" s="352">
        <v>1.8027762754642149E-4</v>
      </c>
      <c r="L12" s="352">
        <v>1.8027762754642149E-4</v>
      </c>
      <c r="M12" s="352">
        <v>1.8027762754642149E-4</v>
      </c>
    </row>
    <row r="13" spans="1:13" x14ac:dyDescent="0.3">
      <c r="A13" s="348">
        <v>2</v>
      </c>
      <c r="B13" s="351">
        <v>1.3544018058690742E-3</v>
      </c>
      <c r="C13" s="352">
        <v>1.3544018058690742E-3</v>
      </c>
      <c r="D13" s="352">
        <v>1.3544018058690742E-3</v>
      </c>
      <c r="E13" s="352">
        <v>7.7359463641052091E-3</v>
      </c>
      <c r="F13" s="352">
        <v>1.1252975546418525E-2</v>
      </c>
      <c r="G13" s="352">
        <v>9.6467391304347824E-3</v>
      </c>
      <c r="H13" s="352">
        <v>2.1540118470651588E-3</v>
      </c>
      <c r="I13" s="352">
        <v>1.7335058214747737E-2</v>
      </c>
      <c r="J13" s="352">
        <v>1.3784954706577392E-2</v>
      </c>
      <c r="K13" s="352">
        <v>5.408328826392644E-3</v>
      </c>
      <c r="L13" s="352">
        <v>5.408328826392644E-3</v>
      </c>
      <c r="M13" s="352">
        <v>5.408328826392644E-3</v>
      </c>
    </row>
    <row r="14" spans="1:13" x14ac:dyDescent="0.3">
      <c r="A14" s="348">
        <v>1</v>
      </c>
      <c r="B14" s="351">
        <v>3.9729119638826187E-2</v>
      </c>
      <c r="C14" s="352">
        <v>3.9729119638826187E-2</v>
      </c>
      <c r="D14" s="352">
        <v>3.9729119638826187E-2</v>
      </c>
      <c r="E14" s="352">
        <v>4.7705002578648778E-2</v>
      </c>
      <c r="F14" s="352">
        <v>5.1287600086561351E-2</v>
      </c>
      <c r="G14" s="352">
        <v>3.3016304347826084E-2</v>
      </c>
      <c r="H14" s="352">
        <v>1.74115957637767E-2</v>
      </c>
      <c r="I14" s="352">
        <v>4.0879689521345408E-2</v>
      </c>
      <c r="J14" s="352">
        <v>7.3257187869239862E-2</v>
      </c>
      <c r="K14" s="352">
        <v>4.3807463493780424E-2</v>
      </c>
      <c r="L14" s="352">
        <v>4.3807463493780424E-2</v>
      </c>
      <c r="M14" s="352">
        <v>4.3807463493780424E-2</v>
      </c>
    </row>
    <row r="15" spans="1:13" x14ac:dyDescent="0.3">
      <c r="A15" s="348"/>
      <c r="B15" s="348"/>
      <c r="C15" s="348"/>
      <c r="D15" s="348"/>
      <c r="E15" s="348"/>
      <c r="F15" s="348"/>
      <c r="G15" s="348"/>
      <c r="H15" s="348"/>
      <c r="I15" s="348"/>
      <c r="J15" s="348"/>
      <c r="K15" s="348"/>
      <c r="L15" s="348"/>
      <c r="M15" s="348"/>
    </row>
    <row r="16" spans="1:13" x14ac:dyDescent="0.3">
      <c r="A16" s="347" t="s">
        <v>82</v>
      </c>
      <c r="B16" s="348"/>
      <c r="C16" s="348"/>
      <c r="D16" s="348"/>
      <c r="E16" s="348"/>
      <c r="F16" s="348"/>
      <c r="G16" s="348"/>
      <c r="H16" s="348"/>
      <c r="I16" s="348"/>
      <c r="J16" s="348"/>
      <c r="K16" s="348"/>
      <c r="L16" s="348"/>
      <c r="M16" s="348"/>
    </row>
    <row r="17" spans="1:13" x14ac:dyDescent="0.3">
      <c r="A17" s="348" t="s">
        <v>54</v>
      </c>
      <c r="B17" s="348" t="s">
        <v>0</v>
      </c>
      <c r="C17" s="348" t="s">
        <v>1</v>
      </c>
      <c r="D17" s="348" t="s">
        <v>2</v>
      </c>
      <c r="E17" s="348" t="s">
        <v>3</v>
      </c>
      <c r="F17" s="348" t="s">
        <v>4</v>
      </c>
      <c r="G17" s="348" t="s">
        <v>5</v>
      </c>
      <c r="H17" s="348" t="s">
        <v>6</v>
      </c>
      <c r="I17" s="348" t="s">
        <v>7</v>
      </c>
      <c r="J17" s="348" t="s">
        <v>8</v>
      </c>
      <c r="K17" s="348" t="s">
        <v>9</v>
      </c>
      <c r="L17" s="348" t="s">
        <v>10</v>
      </c>
      <c r="M17" s="348" t="s">
        <v>11</v>
      </c>
    </row>
    <row r="18" spans="1:13" x14ac:dyDescent="0.3">
      <c r="A18" s="348">
        <v>10</v>
      </c>
      <c r="B18" s="351">
        <v>0</v>
      </c>
      <c r="C18" s="352">
        <v>0</v>
      </c>
      <c r="D18" s="352">
        <v>0</v>
      </c>
      <c r="E18" s="352">
        <v>0</v>
      </c>
      <c r="F18" s="352">
        <v>0</v>
      </c>
      <c r="G18" s="352">
        <v>2.3715415019762841E-2</v>
      </c>
      <c r="H18" s="352">
        <v>0</v>
      </c>
      <c r="I18" s="352">
        <v>0</v>
      </c>
      <c r="J18" s="352">
        <v>0</v>
      </c>
      <c r="K18" s="352">
        <v>2.4390243902439024E-3</v>
      </c>
      <c r="L18" s="352">
        <v>2.4390243902439024E-3</v>
      </c>
      <c r="M18" s="352">
        <v>2.4390243902439024E-3</v>
      </c>
    </row>
    <row r="19" spans="1:13" x14ac:dyDescent="0.3">
      <c r="A19" s="348">
        <v>9</v>
      </c>
      <c r="B19" s="351">
        <v>0</v>
      </c>
      <c r="C19" s="352">
        <v>0</v>
      </c>
      <c r="D19" s="352">
        <v>0</v>
      </c>
      <c r="E19" s="352">
        <v>0</v>
      </c>
      <c r="F19" s="352">
        <v>0</v>
      </c>
      <c r="G19" s="352">
        <v>4.7430830039525682E-2</v>
      </c>
      <c r="H19" s="352">
        <v>0</v>
      </c>
      <c r="I19" s="352">
        <v>0</v>
      </c>
      <c r="J19" s="352">
        <v>0</v>
      </c>
      <c r="K19" s="352">
        <v>7.3170731707317086E-3</v>
      </c>
      <c r="L19" s="352">
        <v>7.3170731707317086E-3</v>
      </c>
      <c r="M19" s="352">
        <v>7.3170731707317086E-3</v>
      </c>
    </row>
    <row r="20" spans="1:13" x14ac:dyDescent="0.3">
      <c r="A20" s="348">
        <v>8</v>
      </c>
      <c r="B20" s="351">
        <v>0</v>
      </c>
      <c r="C20" s="352">
        <v>0</v>
      </c>
      <c r="D20" s="352">
        <v>0</v>
      </c>
      <c r="E20" s="352">
        <v>0</v>
      </c>
      <c r="F20" s="352">
        <v>0</v>
      </c>
      <c r="G20" s="352">
        <v>7.1146245059288543E-2</v>
      </c>
      <c r="H20" s="352">
        <v>0</v>
      </c>
      <c r="I20" s="352">
        <v>0</v>
      </c>
      <c r="J20" s="352">
        <v>0</v>
      </c>
      <c r="K20" s="352">
        <v>1.2195121951219513E-2</v>
      </c>
      <c r="L20" s="352">
        <v>1.2195121951219513E-2</v>
      </c>
      <c r="M20" s="352">
        <v>1.2195121951219513E-2</v>
      </c>
    </row>
    <row r="21" spans="1:13" x14ac:dyDescent="0.3">
      <c r="A21" s="348">
        <v>7</v>
      </c>
      <c r="B21" s="351">
        <v>0</v>
      </c>
      <c r="C21" s="352">
        <v>0</v>
      </c>
      <c r="D21" s="352">
        <v>0</v>
      </c>
      <c r="E21" s="352">
        <v>0</v>
      </c>
      <c r="F21" s="352">
        <v>0</v>
      </c>
      <c r="G21" s="352">
        <v>9.4861660079051363E-2</v>
      </c>
      <c r="H21" s="352">
        <v>0</v>
      </c>
      <c r="I21" s="352">
        <v>0</v>
      </c>
      <c r="J21" s="352">
        <v>0</v>
      </c>
      <c r="K21" s="352">
        <v>1.7073170731707318E-2</v>
      </c>
      <c r="L21" s="352">
        <v>1.7073170731707318E-2</v>
      </c>
      <c r="M21" s="352">
        <v>1.7073170731707318E-2</v>
      </c>
    </row>
    <row r="22" spans="1:13" x14ac:dyDescent="0.3">
      <c r="A22" s="348">
        <v>6</v>
      </c>
      <c r="B22" s="351">
        <v>0</v>
      </c>
      <c r="C22" s="352">
        <v>0</v>
      </c>
      <c r="D22" s="352">
        <v>0</v>
      </c>
      <c r="E22" s="352">
        <v>0</v>
      </c>
      <c r="F22" s="352">
        <v>0</v>
      </c>
      <c r="G22" s="352">
        <v>0.11857707509881422</v>
      </c>
      <c r="H22" s="352">
        <v>0</v>
      </c>
      <c r="I22" s="352">
        <v>0</v>
      </c>
      <c r="J22" s="352">
        <v>3.3898305084745762E-3</v>
      </c>
      <c r="K22" s="352">
        <v>2.1951219512195121E-2</v>
      </c>
      <c r="L22" s="352">
        <v>2.1951219512195121E-2</v>
      </c>
      <c r="M22" s="352">
        <v>2.1951219512195121E-2</v>
      </c>
    </row>
    <row r="23" spans="1:13" x14ac:dyDescent="0.3">
      <c r="A23" s="348">
        <v>5</v>
      </c>
      <c r="B23" s="351">
        <v>0</v>
      </c>
      <c r="C23" s="352">
        <v>0</v>
      </c>
      <c r="D23" s="352">
        <v>0</v>
      </c>
      <c r="E23" s="352">
        <v>1.1029411764705883E-2</v>
      </c>
      <c r="F23" s="352">
        <v>0</v>
      </c>
      <c r="G23" s="352">
        <v>0.14229249011857709</v>
      </c>
      <c r="H23" s="352">
        <v>1.6304347826086956E-2</v>
      </c>
      <c r="I23" s="352">
        <v>0</v>
      </c>
      <c r="J23" s="352">
        <v>6.7796610169491523E-3</v>
      </c>
      <c r="K23" s="352">
        <v>2.682926829268293E-2</v>
      </c>
      <c r="L23" s="352">
        <v>2.682926829268293E-2</v>
      </c>
      <c r="M23" s="352">
        <v>2.682926829268293E-2</v>
      </c>
    </row>
    <row r="24" spans="1:13" x14ac:dyDescent="0.3">
      <c r="A24" s="348">
        <v>4</v>
      </c>
      <c r="B24" s="351">
        <v>4.2194092827004216E-3</v>
      </c>
      <c r="C24" s="352">
        <v>4.2194092827004216E-3</v>
      </c>
      <c r="D24" s="352">
        <v>4.2194092827004216E-3</v>
      </c>
      <c r="E24" s="352">
        <v>2.9411764705882349E-2</v>
      </c>
      <c r="F24" s="352">
        <v>0</v>
      </c>
      <c r="G24" s="352">
        <v>0.16600790513833993</v>
      </c>
      <c r="H24" s="352">
        <v>3.8043478260869568E-2</v>
      </c>
      <c r="I24" s="352">
        <v>0</v>
      </c>
      <c r="J24" s="352">
        <v>1.0169491525423728E-2</v>
      </c>
      <c r="K24" s="352">
        <v>3.1707317073170732E-2</v>
      </c>
      <c r="L24" s="352">
        <v>3.1707317073170732E-2</v>
      </c>
      <c r="M24" s="352">
        <v>3.1707317073170732E-2</v>
      </c>
    </row>
    <row r="25" spans="1:13" x14ac:dyDescent="0.3">
      <c r="A25" s="348">
        <v>3</v>
      </c>
      <c r="B25" s="351">
        <v>3.7974683544303799E-2</v>
      </c>
      <c r="C25" s="352">
        <v>3.7974683544303799E-2</v>
      </c>
      <c r="D25" s="352">
        <v>3.7974683544303799E-2</v>
      </c>
      <c r="E25" s="352">
        <v>4.779411764705882E-2</v>
      </c>
      <c r="F25" s="352">
        <v>0</v>
      </c>
      <c r="G25" s="352">
        <v>0.18972332015810273</v>
      </c>
      <c r="H25" s="352">
        <v>8.6956521739130432E-2</v>
      </c>
      <c r="I25" s="352">
        <v>0</v>
      </c>
      <c r="J25" s="352">
        <v>1.3559322033898305E-2</v>
      </c>
      <c r="K25" s="352">
        <v>5.6097560975609764E-2</v>
      </c>
      <c r="L25" s="352">
        <v>5.6097560975609764E-2</v>
      </c>
      <c r="M25" s="352">
        <v>5.6097560975609764E-2</v>
      </c>
    </row>
    <row r="26" spans="1:13" x14ac:dyDescent="0.3">
      <c r="A26" s="348">
        <v>2</v>
      </c>
      <c r="B26" s="351">
        <v>0.16455696202531644</v>
      </c>
      <c r="C26" s="352">
        <v>0.16455696202531644</v>
      </c>
      <c r="D26" s="352">
        <v>0.16455696202531644</v>
      </c>
      <c r="E26" s="352">
        <v>8.8235294117647065E-2</v>
      </c>
      <c r="F26" s="352">
        <v>6.9930069930069935E-2</v>
      </c>
      <c r="G26" s="352">
        <v>0.22529644268774704</v>
      </c>
      <c r="H26" s="352">
        <v>0.1358695652173913</v>
      </c>
      <c r="I26" s="352">
        <v>2.1352313167259787E-2</v>
      </c>
      <c r="J26" s="352">
        <v>4.4067796610169491E-2</v>
      </c>
      <c r="K26" s="352">
        <v>9.2682926829268292E-2</v>
      </c>
      <c r="L26" s="352">
        <v>9.2682926829268292E-2</v>
      </c>
      <c r="M26" s="352">
        <v>9.2682926829268292E-2</v>
      </c>
    </row>
    <row r="27" spans="1:13" x14ac:dyDescent="0.3">
      <c r="A27" s="348">
        <v>1</v>
      </c>
      <c r="B27" s="351">
        <v>0.40506329113924056</v>
      </c>
      <c r="C27" s="352">
        <v>0.40506329113924056</v>
      </c>
      <c r="D27" s="352">
        <v>0.40506329113924056</v>
      </c>
      <c r="E27" s="352">
        <v>0.23897058823529413</v>
      </c>
      <c r="F27" s="352">
        <v>0.21678321678321677</v>
      </c>
      <c r="G27" s="352">
        <v>0.30434782608695654</v>
      </c>
      <c r="H27" s="352">
        <v>0.30434782608695654</v>
      </c>
      <c r="I27" s="352">
        <v>0.199288256227758</v>
      </c>
      <c r="J27" s="352">
        <v>0.21016949152542369</v>
      </c>
      <c r="K27" s="352">
        <v>0.21219512195121951</v>
      </c>
      <c r="L27" s="352">
        <v>0.21219512195121951</v>
      </c>
      <c r="M27" s="352">
        <v>0.21219512195121951</v>
      </c>
    </row>
    <row r="28" spans="1:13" x14ac:dyDescent="0.3">
      <c r="A28" s="348"/>
      <c r="B28" s="348"/>
      <c r="C28" s="348"/>
      <c r="D28" s="348"/>
      <c r="E28" s="348"/>
      <c r="F28" s="348"/>
      <c r="G28" s="348"/>
      <c r="H28" s="348"/>
      <c r="I28" s="348"/>
      <c r="J28" s="348"/>
      <c r="K28" s="348"/>
      <c r="L28" s="348"/>
      <c r="M28" s="348"/>
    </row>
    <row r="29" spans="1:13" x14ac:dyDescent="0.3">
      <c r="A29" s="347" t="s">
        <v>81</v>
      </c>
      <c r="B29" s="348"/>
      <c r="C29" s="348"/>
      <c r="D29" s="348"/>
      <c r="E29" s="348"/>
      <c r="F29" s="348"/>
      <c r="G29" s="348"/>
      <c r="H29" s="348"/>
      <c r="I29" s="348"/>
      <c r="J29" s="348"/>
      <c r="K29" s="348"/>
      <c r="L29" s="348"/>
      <c r="M29" s="348"/>
    </row>
    <row r="30" spans="1:13" x14ac:dyDescent="0.3">
      <c r="A30" s="348" t="s">
        <v>54</v>
      </c>
      <c r="B30" s="348" t="s">
        <v>0</v>
      </c>
      <c r="C30" s="348" t="s">
        <v>1</v>
      </c>
      <c r="D30" s="348" t="s">
        <v>2</v>
      </c>
      <c r="E30" s="348" t="s">
        <v>3</v>
      </c>
      <c r="F30" s="348" t="s">
        <v>4</v>
      </c>
      <c r="G30" s="348" t="s">
        <v>5</v>
      </c>
      <c r="H30" s="348" t="s">
        <v>6</v>
      </c>
      <c r="I30" s="348" t="s">
        <v>7</v>
      </c>
      <c r="J30" s="348" t="s">
        <v>8</v>
      </c>
      <c r="K30" s="348" t="s">
        <v>9</v>
      </c>
      <c r="L30" s="348" t="s">
        <v>10</v>
      </c>
      <c r="M30" s="348" t="s">
        <v>11</v>
      </c>
    </row>
    <row r="31" spans="1:13" x14ac:dyDescent="0.3">
      <c r="A31" s="348">
        <v>10</v>
      </c>
      <c r="B31" s="351">
        <v>4.3478260869565216E-2</v>
      </c>
      <c r="C31" s="352">
        <v>4.3478260869565216E-2</v>
      </c>
      <c r="D31" s="352">
        <v>4.3478260869565216E-2</v>
      </c>
      <c r="E31" s="352">
        <v>2.3809523809523808E-2</v>
      </c>
      <c r="F31" s="352">
        <v>0</v>
      </c>
      <c r="G31" s="352">
        <v>0.20979020979020979</v>
      </c>
      <c r="H31" s="352">
        <v>1.5384615384615385E-2</v>
      </c>
      <c r="I31" s="352">
        <v>0</v>
      </c>
      <c r="J31" s="352">
        <v>0</v>
      </c>
      <c r="K31" s="352">
        <v>0</v>
      </c>
      <c r="L31" s="352">
        <v>0</v>
      </c>
      <c r="M31" s="352">
        <v>0</v>
      </c>
    </row>
    <row r="32" spans="1:13" x14ac:dyDescent="0.3">
      <c r="A32" s="348">
        <v>9</v>
      </c>
      <c r="B32" s="351">
        <v>6.5217391304347824E-2</v>
      </c>
      <c r="C32" s="352">
        <v>6.5217391304347824E-2</v>
      </c>
      <c r="D32" s="352">
        <v>6.5217391304347824E-2</v>
      </c>
      <c r="E32" s="352">
        <v>3.5714285714285712E-2</v>
      </c>
      <c r="F32" s="352">
        <v>0</v>
      </c>
      <c r="G32" s="352">
        <v>0.23076923076923075</v>
      </c>
      <c r="H32" s="352">
        <v>3.0769230769230771E-2</v>
      </c>
      <c r="I32" s="352">
        <v>0</v>
      </c>
      <c r="J32" s="352">
        <v>0</v>
      </c>
      <c r="K32" s="352">
        <v>0</v>
      </c>
      <c r="L32" s="352">
        <v>0</v>
      </c>
      <c r="M32" s="352">
        <v>0</v>
      </c>
    </row>
    <row r="33" spans="1:13" x14ac:dyDescent="0.3">
      <c r="A33" s="348">
        <v>8</v>
      </c>
      <c r="B33" s="351">
        <v>8.6956521739130432E-2</v>
      </c>
      <c r="C33" s="352">
        <v>8.6956521739130432E-2</v>
      </c>
      <c r="D33" s="352">
        <v>8.6956521739130432E-2</v>
      </c>
      <c r="E33" s="352">
        <v>4.7619047619047616E-2</v>
      </c>
      <c r="F33" s="352">
        <v>0</v>
      </c>
      <c r="G33" s="352">
        <v>0.25174825174825177</v>
      </c>
      <c r="H33" s="352">
        <v>4.6153846153846156E-2</v>
      </c>
      <c r="I33" s="352">
        <v>0</v>
      </c>
      <c r="J33" s="352">
        <v>0</v>
      </c>
      <c r="K33" s="352">
        <v>0</v>
      </c>
      <c r="L33" s="352">
        <v>0</v>
      </c>
      <c r="M33" s="352">
        <v>0</v>
      </c>
    </row>
    <row r="34" spans="1:13" x14ac:dyDescent="0.3">
      <c r="A34" s="348">
        <v>7</v>
      </c>
      <c r="B34" s="351">
        <v>0.10869565217391304</v>
      </c>
      <c r="C34" s="352">
        <v>0.10869565217391304</v>
      </c>
      <c r="D34" s="352">
        <v>0.10869565217391304</v>
      </c>
      <c r="E34" s="352">
        <v>5.9523809523809514E-2</v>
      </c>
      <c r="F34" s="352">
        <v>0</v>
      </c>
      <c r="G34" s="352">
        <v>0.27272727272727271</v>
      </c>
      <c r="H34" s="352">
        <v>6.1538461538461542E-2</v>
      </c>
      <c r="I34" s="352">
        <v>0</v>
      </c>
      <c r="J34" s="352">
        <v>0</v>
      </c>
      <c r="K34" s="352">
        <v>0</v>
      </c>
      <c r="L34" s="352">
        <v>0</v>
      </c>
      <c r="M34" s="352">
        <v>0</v>
      </c>
    </row>
    <row r="35" spans="1:13" x14ac:dyDescent="0.3">
      <c r="A35" s="348">
        <v>6</v>
      </c>
      <c r="B35" s="351">
        <v>0.13043478260869565</v>
      </c>
      <c r="C35" s="352">
        <v>0.13043478260869565</v>
      </c>
      <c r="D35" s="352">
        <v>0.13043478260869565</v>
      </c>
      <c r="E35" s="352">
        <v>7.1428571428571425E-2</v>
      </c>
      <c r="F35" s="352">
        <v>0</v>
      </c>
      <c r="G35" s="352">
        <v>0.2937062937062937</v>
      </c>
      <c r="H35" s="352">
        <v>7.6923076923076927E-2</v>
      </c>
      <c r="I35" s="352">
        <v>2.1739130434782608E-2</v>
      </c>
      <c r="J35" s="352">
        <v>0</v>
      </c>
      <c r="K35" s="352">
        <v>0</v>
      </c>
      <c r="L35" s="352">
        <v>0</v>
      </c>
      <c r="M35" s="352">
        <v>0</v>
      </c>
    </row>
    <row r="36" spans="1:13" x14ac:dyDescent="0.3">
      <c r="A36" s="348">
        <v>5</v>
      </c>
      <c r="B36" s="351">
        <v>0.15217391304347827</v>
      </c>
      <c r="C36" s="352">
        <v>0.15217391304347827</v>
      </c>
      <c r="D36" s="352">
        <v>0.15217391304347827</v>
      </c>
      <c r="E36" s="352">
        <v>0.14285714285714285</v>
      </c>
      <c r="F36" s="352">
        <v>8.4745762711864389E-2</v>
      </c>
      <c r="G36" s="352">
        <v>0.31468531468531469</v>
      </c>
      <c r="H36" s="352">
        <v>9.2307692307692313E-2</v>
      </c>
      <c r="I36" s="352">
        <v>6.5217391304347824E-2</v>
      </c>
      <c r="J36" s="352">
        <v>0</v>
      </c>
      <c r="K36" s="352">
        <v>0</v>
      </c>
      <c r="L36" s="352">
        <v>0</v>
      </c>
      <c r="M36" s="352">
        <v>0</v>
      </c>
    </row>
    <row r="37" spans="1:13" x14ac:dyDescent="0.3">
      <c r="A37" s="348">
        <v>4</v>
      </c>
      <c r="B37" s="351">
        <v>0.17391304347826086</v>
      </c>
      <c r="C37" s="352">
        <v>0.17391304347826086</v>
      </c>
      <c r="D37" s="352">
        <v>0.17391304347826086</v>
      </c>
      <c r="E37" s="352">
        <v>0.22619047619047619</v>
      </c>
      <c r="F37" s="352">
        <v>0.1864406779661017</v>
      </c>
      <c r="G37" s="352">
        <v>0.33566433566433568</v>
      </c>
      <c r="H37" s="352">
        <v>0.1076923076923077</v>
      </c>
      <c r="I37" s="352">
        <v>0.10869565217391304</v>
      </c>
      <c r="J37" s="352">
        <v>1.4705882352941175E-2</v>
      </c>
      <c r="K37" s="352">
        <v>1.4705882352941175E-2</v>
      </c>
      <c r="L37" s="352">
        <v>1.4705882352941175E-2</v>
      </c>
      <c r="M37" s="352">
        <v>1.4705882352941175E-2</v>
      </c>
    </row>
    <row r="38" spans="1:13" x14ac:dyDescent="0.3">
      <c r="A38" s="348">
        <v>3</v>
      </c>
      <c r="B38" s="351">
        <v>0.19565217391304349</v>
      </c>
      <c r="C38" s="352">
        <v>0.19565217391304349</v>
      </c>
      <c r="D38" s="352">
        <v>0.19565217391304349</v>
      </c>
      <c r="E38" s="352">
        <v>0.30952380952380953</v>
      </c>
      <c r="F38" s="352">
        <v>0.28813559322033899</v>
      </c>
      <c r="G38" s="352">
        <v>0.35664335664335667</v>
      </c>
      <c r="H38" s="352">
        <v>0.12307692307692308</v>
      </c>
      <c r="I38" s="352">
        <v>0.15217391304347827</v>
      </c>
      <c r="J38" s="352">
        <v>2.9411764705882349E-2</v>
      </c>
      <c r="K38" s="352">
        <v>2.9411764705882349E-2</v>
      </c>
      <c r="L38" s="352">
        <v>2.9411764705882349E-2</v>
      </c>
      <c r="M38" s="352">
        <v>2.9411764705882349E-2</v>
      </c>
    </row>
    <row r="39" spans="1:13" x14ac:dyDescent="0.3">
      <c r="A39" s="348">
        <v>2</v>
      </c>
      <c r="B39" s="351">
        <v>0.30434782608695654</v>
      </c>
      <c r="C39" s="352">
        <v>0.30434782608695654</v>
      </c>
      <c r="D39" s="352">
        <v>0.30434782608695654</v>
      </c>
      <c r="E39" s="352">
        <v>0.40476190476190477</v>
      </c>
      <c r="F39" s="352">
        <v>0.38983050847457629</v>
      </c>
      <c r="G39" s="352">
        <v>0.38461538461538469</v>
      </c>
      <c r="H39" s="352">
        <v>0.15384615384615385</v>
      </c>
      <c r="I39" s="352">
        <v>0.19565217391304349</v>
      </c>
      <c r="J39" s="352">
        <v>0.13235294117647059</v>
      </c>
      <c r="K39" s="352">
        <v>0.13235294117647059</v>
      </c>
      <c r="L39" s="352">
        <v>0.13235294117647059</v>
      </c>
      <c r="M39" s="352">
        <v>0.13235294117647059</v>
      </c>
    </row>
    <row r="40" spans="1:13" x14ac:dyDescent="0.3">
      <c r="A40" s="348">
        <v>1</v>
      </c>
      <c r="B40" s="351">
        <v>0.52173913043478259</v>
      </c>
      <c r="C40" s="352">
        <v>0.52173913043478259</v>
      </c>
      <c r="D40" s="352">
        <v>0.52173913043478259</v>
      </c>
      <c r="E40" s="352">
        <v>0.52380952380952384</v>
      </c>
      <c r="F40" s="352">
        <v>0.49152542372881358</v>
      </c>
      <c r="G40" s="352">
        <v>0.48251748251748255</v>
      </c>
      <c r="H40" s="352">
        <v>0.29230769230769232</v>
      </c>
      <c r="I40" s="352">
        <v>0.30434782608695654</v>
      </c>
      <c r="J40" s="352">
        <v>0.25</v>
      </c>
      <c r="K40" s="352">
        <v>0.25</v>
      </c>
      <c r="L40" s="352">
        <v>0.25</v>
      </c>
      <c r="M40" s="352">
        <v>0.25</v>
      </c>
    </row>
  </sheetData>
  <mergeCells count="1">
    <mergeCell ref="B3:M3"/>
  </mergeCells>
  <conditionalFormatting sqref="B5:M14">
    <cfRule type="colorScale" priority="4">
      <colorScale>
        <cfvo type="min"/>
        <cfvo type="max"/>
        <color rgb="FFFFEF9C"/>
        <color rgb="FFFF7128"/>
      </colorScale>
    </cfRule>
  </conditionalFormatting>
  <conditionalFormatting sqref="B18:M27">
    <cfRule type="colorScale" priority="5">
      <colorScale>
        <cfvo type="min"/>
        <cfvo type="max"/>
        <color rgb="FFFFEF9C"/>
        <color rgb="FFFF7128"/>
      </colorScale>
    </cfRule>
  </conditionalFormatting>
  <conditionalFormatting sqref="B31:M40">
    <cfRule type="colorScale" priority="6">
      <colorScale>
        <cfvo type="min"/>
        <cfvo type="max"/>
        <color rgb="FFFFEF9C"/>
        <color rgb="FFFF7128"/>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H155"/>
  <sheetViews>
    <sheetView topLeftCell="V100" zoomScale="70" zoomScaleNormal="70" workbookViewId="0">
      <selection activeCell="AR145" sqref="AR145"/>
    </sheetView>
  </sheetViews>
  <sheetFormatPr defaultColWidth="9.109375" defaultRowHeight="14.4" x14ac:dyDescent="0.3"/>
  <cols>
    <col min="1" max="16384" width="9.109375" style="302"/>
  </cols>
  <sheetData>
    <row r="1" spans="1:30" x14ac:dyDescent="0.3">
      <c r="A1" s="336"/>
      <c r="B1" s="336"/>
      <c r="C1" s="336"/>
      <c r="D1" s="336"/>
      <c r="E1" s="336" t="s">
        <v>143</v>
      </c>
      <c r="F1" s="336"/>
      <c r="G1" s="336"/>
      <c r="H1" s="336"/>
      <c r="I1" s="336"/>
      <c r="J1" s="336"/>
      <c r="K1" s="336"/>
      <c r="L1" s="336"/>
      <c r="M1" s="336"/>
      <c r="N1" s="336"/>
      <c r="O1" s="336"/>
      <c r="P1" s="336"/>
      <c r="Q1" s="336"/>
      <c r="R1" s="336"/>
      <c r="S1" s="336"/>
      <c r="T1" s="336"/>
      <c r="U1" s="336"/>
      <c r="V1" s="336"/>
      <c r="W1" s="336"/>
      <c r="X1" s="336"/>
      <c r="Y1" s="336"/>
      <c r="Z1" s="336"/>
      <c r="AA1" s="336"/>
      <c r="AB1" s="336"/>
    </row>
    <row r="3" spans="1:30" x14ac:dyDescent="0.3">
      <c r="B3" s="302" t="s">
        <v>54</v>
      </c>
      <c r="C3" s="302">
        <v>1</v>
      </c>
      <c r="E3" s="302">
        <v>2</v>
      </c>
      <c r="G3" s="302">
        <v>3</v>
      </c>
      <c r="I3" s="302">
        <v>4</v>
      </c>
      <c r="K3" s="302">
        <v>5</v>
      </c>
      <c r="M3" s="302">
        <v>6</v>
      </c>
      <c r="O3" s="302">
        <v>7</v>
      </c>
      <c r="Q3" s="302">
        <v>8</v>
      </c>
      <c r="S3" s="302">
        <v>9</v>
      </c>
      <c r="U3" s="302">
        <v>10</v>
      </c>
      <c r="W3" s="302">
        <v>11</v>
      </c>
      <c r="Y3" s="302">
        <v>12</v>
      </c>
      <c r="AA3" s="302" t="s">
        <v>74</v>
      </c>
    </row>
    <row r="4" spans="1:30" x14ac:dyDescent="0.3">
      <c r="B4" s="302" t="s">
        <v>55</v>
      </c>
      <c r="C4" s="302" t="s">
        <v>137</v>
      </c>
      <c r="E4" s="302" t="s">
        <v>137</v>
      </c>
      <c r="G4" s="302" t="s">
        <v>137</v>
      </c>
      <c r="I4" s="302" t="s">
        <v>137</v>
      </c>
      <c r="K4" s="302" t="s">
        <v>137</v>
      </c>
      <c r="M4" s="302" t="s">
        <v>137</v>
      </c>
      <c r="O4" s="302" t="s">
        <v>137</v>
      </c>
      <c r="Q4" s="302" t="s">
        <v>137</v>
      </c>
      <c r="S4" s="302" t="s">
        <v>137</v>
      </c>
      <c r="U4" s="302" t="s">
        <v>137</v>
      </c>
      <c r="W4" s="302" t="s">
        <v>137</v>
      </c>
      <c r="Y4" s="302" t="s">
        <v>137</v>
      </c>
      <c r="AA4" s="302" t="s">
        <v>137</v>
      </c>
    </row>
    <row r="5" spans="1:30" x14ac:dyDescent="0.3">
      <c r="A5" s="302" t="s">
        <v>20</v>
      </c>
      <c r="B5" s="302" t="s">
        <v>75</v>
      </c>
      <c r="C5" s="302">
        <v>659</v>
      </c>
      <c r="D5" s="302">
        <v>100</v>
      </c>
      <c r="E5" s="222">
        <v>1008</v>
      </c>
      <c r="F5" s="302">
        <v>100</v>
      </c>
      <c r="G5" s="222">
        <v>2763</v>
      </c>
      <c r="H5" s="302">
        <v>100</v>
      </c>
      <c r="I5" s="222">
        <v>3878</v>
      </c>
      <c r="J5" s="302">
        <v>100</v>
      </c>
      <c r="K5" s="222">
        <v>4621</v>
      </c>
      <c r="L5" s="302">
        <v>100</v>
      </c>
      <c r="M5" s="222">
        <v>7360</v>
      </c>
      <c r="N5" s="302">
        <v>100</v>
      </c>
      <c r="O5" s="222">
        <v>5571</v>
      </c>
      <c r="P5" s="302">
        <v>100</v>
      </c>
      <c r="Q5" s="222">
        <v>3865</v>
      </c>
      <c r="R5" s="302">
        <v>100</v>
      </c>
      <c r="S5" s="222">
        <v>2539</v>
      </c>
      <c r="T5" s="302">
        <v>100</v>
      </c>
      <c r="U5" s="222">
        <v>3615</v>
      </c>
      <c r="V5" s="302">
        <v>100</v>
      </c>
      <c r="W5" s="222">
        <v>1337</v>
      </c>
      <c r="X5" s="302">
        <v>100</v>
      </c>
      <c r="Y5" s="302">
        <v>595</v>
      </c>
      <c r="Z5" s="302">
        <v>100</v>
      </c>
      <c r="AA5" s="222">
        <v>37811</v>
      </c>
      <c r="AB5" s="302" t="s">
        <v>36</v>
      </c>
    </row>
    <row r="6" spans="1:30" x14ac:dyDescent="0.3">
      <c r="B6" s="302">
        <v>20</v>
      </c>
      <c r="C6" s="302">
        <v>0</v>
      </c>
      <c r="D6" s="302">
        <v>0</v>
      </c>
      <c r="E6" s="302">
        <v>0</v>
      </c>
      <c r="F6" s="302">
        <v>0</v>
      </c>
      <c r="G6" s="302">
        <v>0</v>
      </c>
      <c r="H6" s="302">
        <v>0</v>
      </c>
      <c r="I6" s="302">
        <v>0</v>
      </c>
      <c r="J6" s="302">
        <v>0</v>
      </c>
      <c r="K6" s="302">
        <v>0</v>
      </c>
      <c r="L6" s="302">
        <v>0</v>
      </c>
      <c r="M6" s="302">
        <v>0</v>
      </c>
      <c r="N6" s="302">
        <v>0</v>
      </c>
      <c r="O6" s="302">
        <v>0</v>
      </c>
      <c r="P6" s="302">
        <v>0</v>
      </c>
      <c r="Q6" s="302">
        <v>0</v>
      </c>
      <c r="R6" s="302">
        <v>0</v>
      </c>
      <c r="S6" s="302">
        <v>0</v>
      </c>
      <c r="T6" s="302">
        <v>0</v>
      </c>
      <c r="U6" s="302">
        <v>0</v>
      </c>
      <c r="V6" s="302">
        <v>0</v>
      </c>
      <c r="W6" s="302">
        <v>0</v>
      </c>
      <c r="X6" s="302">
        <v>0</v>
      </c>
      <c r="Y6" s="302">
        <v>0</v>
      </c>
      <c r="Z6" s="302">
        <v>0</v>
      </c>
      <c r="AA6" s="302">
        <v>0</v>
      </c>
      <c r="AB6" s="302">
        <v>0</v>
      </c>
      <c r="AD6" s="302">
        <f>C6+E6+G6+I6+K6+M6+O6+Q6+S6+U6+W6+Y6</f>
        <v>0</v>
      </c>
    </row>
    <row r="7" spans="1:30" x14ac:dyDescent="0.3">
      <c r="B7" s="302">
        <v>19</v>
      </c>
      <c r="C7" s="302">
        <v>0</v>
      </c>
      <c r="D7" s="302">
        <v>0</v>
      </c>
      <c r="E7" s="302">
        <v>0</v>
      </c>
      <c r="F7" s="302">
        <v>0</v>
      </c>
      <c r="G7" s="302">
        <v>0</v>
      </c>
      <c r="H7" s="302">
        <v>0</v>
      </c>
      <c r="I7" s="302">
        <v>0</v>
      </c>
      <c r="J7" s="302">
        <v>0</v>
      </c>
      <c r="K7" s="302">
        <v>0</v>
      </c>
      <c r="L7" s="302">
        <v>0</v>
      </c>
      <c r="M7" s="302">
        <v>0</v>
      </c>
      <c r="N7" s="302">
        <v>0</v>
      </c>
      <c r="O7" s="302">
        <v>0</v>
      </c>
      <c r="P7" s="302">
        <v>0</v>
      </c>
      <c r="Q7" s="302">
        <v>0</v>
      </c>
      <c r="R7" s="302">
        <v>0</v>
      </c>
      <c r="S7" s="302">
        <v>0</v>
      </c>
      <c r="T7" s="302">
        <v>0</v>
      </c>
      <c r="U7" s="302">
        <v>0</v>
      </c>
      <c r="V7" s="302">
        <v>0</v>
      </c>
      <c r="W7" s="302">
        <v>0</v>
      </c>
      <c r="X7" s="302">
        <v>0</v>
      </c>
      <c r="Y7" s="302">
        <v>0</v>
      </c>
      <c r="Z7" s="302">
        <v>0</v>
      </c>
      <c r="AA7" s="302">
        <v>0</v>
      </c>
      <c r="AB7" s="302">
        <v>0</v>
      </c>
    </row>
    <row r="8" spans="1:30" x14ac:dyDescent="0.3">
      <c r="B8" s="302">
        <v>18</v>
      </c>
      <c r="C8" s="302">
        <v>0</v>
      </c>
      <c r="D8" s="302">
        <v>0</v>
      </c>
      <c r="E8" s="302">
        <v>0</v>
      </c>
      <c r="F8" s="302">
        <v>0</v>
      </c>
      <c r="G8" s="302">
        <v>0</v>
      </c>
      <c r="H8" s="302">
        <v>0</v>
      </c>
      <c r="I8" s="302">
        <v>0</v>
      </c>
      <c r="J8" s="302">
        <v>0</v>
      </c>
      <c r="K8" s="302">
        <v>0</v>
      </c>
      <c r="L8" s="302">
        <v>0</v>
      </c>
      <c r="M8" s="302">
        <v>0</v>
      </c>
      <c r="N8" s="302">
        <v>0</v>
      </c>
      <c r="O8" s="302">
        <v>0</v>
      </c>
      <c r="P8" s="302">
        <v>0</v>
      </c>
      <c r="Q8" s="302">
        <v>0</v>
      </c>
      <c r="R8" s="302">
        <v>0</v>
      </c>
      <c r="S8" s="302">
        <v>0</v>
      </c>
      <c r="T8" s="302">
        <v>0</v>
      </c>
      <c r="U8" s="302">
        <v>0</v>
      </c>
      <c r="V8" s="302">
        <v>0</v>
      </c>
      <c r="W8" s="302">
        <v>0</v>
      </c>
      <c r="X8" s="302">
        <v>0</v>
      </c>
      <c r="Y8" s="302">
        <v>0</v>
      </c>
      <c r="Z8" s="302">
        <v>0</v>
      </c>
      <c r="AA8" s="302">
        <v>0</v>
      </c>
      <c r="AB8" s="302">
        <v>0</v>
      </c>
    </row>
    <row r="9" spans="1:30" x14ac:dyDescent="0.3">
      <c r="B9" s="302">
        <v>17</v>
      </c>
      <c r="C9" s="302">
        <v>0</v>
      </c>
      <c r="D9" s="302">
        <v>0</v>
      </c>
      <c r="E9" s="302">
        <v>0</v>
      </c>
      <c r="F9" s="302">
        <v>0</v>
      </c>
      <c r="G9" s="302">
        <v>0</v>
      </c>
      <c r="H9" s="302">
        <v>0</v>
      </c>
      <c r="I9" s="302">
        <v>0</v>
      </c>
      <c r="J9" s="302">
        <v>0</v>
      </c>
      <c r="K9" s="302">
        <v>0</v>
      </c>
      <c r="L9" s="302">
        <v>0</v>
      </c>
      <c r="M9" s="302">
        <v>0</v>
      </c>
      <c r="N9" s="302">
        <v>0</v>
      </c>
      <c r="O9" s="302">
        <v>0</v>
      </c>
      <c r="P9" s="302">
        <v>0</v>
      </c>
      <c r="Q9" s="302">
        <v>0</v>
      </c>
      <c r="R9" s="302">
        <v>0</v>
      </c>
      <c r="S9" s="302">
        <v>0</v>
      </c>
      <c r="T9" s="302">
        <v>0</v>
      </c>
      <c r="U9" s="302">
        <v>0</v>
      </c>
      <c r="V9" s="302">
        <v>0</v>
      </c>
      <c r="W9" s="302">
        <v>0</v>
      </c>
      <c r="X9" s="302">
        <v>0</v>
      </c>
      <c r="Y9" s="302">
        <v>0</v>
      </c>
      <c r="Z9" s="302">
        <v>0</v>
      </c>
      <c r="AA9" s="302">
        <v>0</v>
      </c>
      <c r="AB9" s="302">
        <v>0</v>
      </c>
    </row>
    <row r="10" spans="1:30" x14ac:dyDescent="0.3">
      <c r="B10" s="302">
        <v>16</v>
      </c>
      <c r="C10" s="302">
        <v>0</v>
      </c>
      <c r="D10" s="302">
        <v>0</v>
      </c>
      <c r="E10" s="302">
        <v>0</v>
      </c>
      <c r="F10" s="302">
        <v>0</v>
      </c>
      <c r="G10" s="302">
        <v>0</v>
      </c>
      <c r="H10" s="302">
        <v>0</v>
      </c>
      <c r="I10" s="302">
        <v>0</v>
      </c>
      <c r="J10" s="302">
        <v>0</v>
      </c>
      <c r="K10" s="302">
        <v>0</v>
      </c>
      <c r="L10" s="302">
        <v>0</v>
      </c>
      <c r="M10" s="302">
        <v>0</v>
      </c>
      <c r="N10" s="302">
        <v>0</v>
      </c>
      <c r="O10" s="302">
        <v>0</v>
      </c>
      <c r="P10" s="302">
        <v>0</v>
      </c>
      <c r="Q10" s="302">
        <v>0</v>
      </c>
      <c r="R10" s="302">
        <v>0</v>
      </c>
      <c r="S10" s="302">
        <v>0</v>
      </c>
      <c r="T10" s="302">
        <v>0</v>
      </c>
      <c r="U10" s="302">
        <v>0</v>
      </c>
      <c r="V10" s="302">
        <v>0</v>
      </c>
      <c r="W10" s="302">
        <v>0</v>
      </c>
      <c r="X10" s="302">
        <v>0</v>
      </c>
      <c r="Y10" s="302">
        <v>0</v>
      </c>
      <c r="Z10" s="302">
        <v>0</v>
      </c>
      <c r="AA10" s="302">
        <v>0</v>
      </c>
      <c r="AB10" s="302">
        <v>0</v>
      </c>
    </row>
    <row r="11" spans="1:30" x14ac:dyDescent="0.3">
      <c r="B11" s="302">
        <v>15</v>
      </c>
      <c r="C11" s="302">
        <v>0</v>
      </c>
      <c r="D11" s="302">
        <v>0</v>
      </c>
      <c r="E11" s="302">
        <v>0</v>
      </c>
      <c r="F11" s="302">
        <v>0</v>
      </c>
      <c r="G11" s="302">
        <v>0</v>
      </c>
      <c r="H11" s="302">
        <v>0</v>
      </c>
      <c r="I11" s="302">
        <v>0</v>
      </c>
      <c r="J11" s="302">
        <v>0</v>
      </c>
      <c r="K11" s="302">
        <v>0</v>
      </c>
      <c r="L11" s="302">
        <v>0</v>
      </c>
      <c r="M11" s="302">
        <v>0</v>
      </c>
      <c r="N11" s="302">
        <v>0</v>
      </c>
      <c r="O11" s="302">
        <v>0</v>
      </c>
      <c r="P11" s="302">
        <v>0</v>
      </c>
      <c r="Q11" s="302">
        <v>0</v>
      </c>
      <c r="R11" s="302">
        <v>0</v>
      </c>
      <c r="S11" s="302">
        <v>0</v>
      </c>
      <c r="T11" s="302">
        <v>0</v>
      </c>
      <c r="U11" s="302">
        <v>0</v>
      </c>
      <c r="V11" s="302">
        <v>0</v>
      </c>
      <c r="W11" s="302">
        <v>0</v>
      </c>
      <c r="X11" s="302">
        <v>0</v>
      </c>
      <c r="Y11" s="302">
        <v>0</v>
      </c>
      <c r="Z11" s="302">
        <v>0</v>
      </c>
      <c r="AA11" s="302">
        <v>0</v>
      </c>
      <c r="AB11" s="302">
        <v>0</v>
      </c>
    </row>
    <row r="12" spans="1:30" x14ac:dyDescent="0.3">
      <c r="B12" s="302">
        <v>14</v>
      </c>
      <c r="C12" s="302">
        <v>0</v>
      </c>
      <c r="D12" s="302">
        <v>0</v>
      </c>
      <c r="E12" s="302">
        <v>0</v>
      </c>
      <c r="F12" s="302">
        <v>0</v>
      </c>
      <c r="G12" s="302">
        <v>0</v>
      </c>
      <c r="H12" s="302">
        <v>0</v>
      </c>
      <c r="I12" s="302">
        <v>0</v>
      </c>
      <c r="J12" s="302">
        <v>0</v>
      </c>
      <c r="K12" s="302">
        <v>0</v>
      </c>
      <c r="L12" s="302">
        <v>0</v>
      </c>
      <c r="M12" s="302">
        <v>0</v>
      </c>
      <c r="N12" s="302">
        <v>0</v>
      </c>
      <c r="O12" s="302">
        <v>0</v>
      </c>
      <c r="P12" s="302">
        <v>0</v>
      </c>
      <c r="Q12" s="302">
        <v>0</v>
      </c>
      <c r="R12" s="302">
        <v>0</v>
      </c>
      <c r="S12" s="302">
        <v>0</v>
      </c>
      <c r="T12" s="302">
        <v>0</v>
      </c>
      <c r="U12" s="302">
        <v>0</v>
      </c>
      <c r="V12" s="302">
        <v>0</v>
      </c>
      <c r="W12" s="302">
        <v>0</v>
      </c>
      <c r="X12" s="302">
        <v>0</v>
      </c>
      <c r="Y12" s="302">
        <v>0</v>
      </c>
      <c r="Z12" s="302">
        <v>0</v>
      </c>
      <c r="AA12" s="302">
        <v>0</v>
      </c>
      <c r="AB12" s="302">
        <v>0</v>
      </c>
    </row>
    <row r="13" spans="1:30" x14ac:dyDescent="0.3">
      <c r="B13" s="302">
        <v>13</v>
      </c>
      <c r="C13" s="302">
        <v>0</v>
      </c>
      <c r="D13" s="302">
        <v>0</v>
      </c>
      <c r="E13" s="302">
        <v>0</v>
      </c>
      <c r="F13" s="302">
        <v>0</v>
      </c>
      <c r="G13" s="302">
        <v>0</v>
      </c>
      <c r="H13" s="302">
        <v>0</v>
      </c>
      <c r="I13" s="302">
        <v>0</v>
      </c>
      <c r="J13" s="302">
        <v>0</v>
      </c>
      <c r="K13" s="302">
        <v>0</v>
      </c>
      <c r="L13" s="302">
        <v>0</v>
      </c>
      <c r="M13" s="302">
        <v>0</v>
      </c>
      <c r="N13" s="302">
        <v>0</v>
      </c>
      <c r="O13" s="302">
        <v>0</v>
      </c>
      <c r="P13" s="302">
        <v>0</v>
      </c>
      <c r="Q13" s="302">
        <v>0</v>
      </c>
      <c r="R13" s="302">
        <v>0</v>
      </c>
      <c r="S13" s="302">
        <v>0</v>
      </c>
      <c r="T13" s="302">
        <v>0</v>
      </c>
      <c r="U13" s="302">
        <v>0</v>
      </c>
      <c r="V13" s="302">
        <v>0</v>
      </c>
      <c r="W13" s="302">
        <v>0</v>
      </c>
      <c r="X13" s="302">
        <v>0</v>
      </c>
      <c r="Y13" s="302">
        <v>0</v>
      </c>
      <c r="Z13" s="302">
        <v>0</v>
      </c>
      <c r="AA13" s="302">
        <v>0</v>
      </c>
      <c r="AB13" s="302">
        <v>0</v>
      </c>
    </row>
    <row r="14" spans="1:30" x14ac:dyDescent="0.3">
      <c r="B14" s="302">
        <v>12</v>
      </c>
      <c r="C14" s="302">
        <v>0</v>
      </c>
      <c r="D14" s="302">
        <v>0</v>
      </c>
      <c r="E14" s="302">
        <v>0</v>
      </c>
      <c r="F14" s="302">
        <v>0</v>
      </c>
      <c r="G14" s="302">
        <v>0</v>
      </c>
      <c r="H14" s="302">
        <v>0</v>
      </c>
      <c r="I14" s="302">
        <v>0</v>
      </c>
      <c r="J14" s="302">
        <v>0</v>
      </c>
      <c r="K14" s="302">
        <v>0</v>
      </c>
      <c r="L14" s="302">
        <v>0</v>
      </c>
      <c r="M14" s="302">
        <v>0</v>
      </c>
      <c r="N14" s="302">
        <v>0</v>
      </c>
      <c r="O14" s="302">
        <v>0</v>
      </c>
      <c r="P14" s="302">
        <v>0</v>
      </c>
      <c r="Q14" s="302">
        <v>0</v>
      </c>
      <c r="R14" s="302">
        <v>0</v>
      </c>
      <c r="S14" s="302">
        <v>0</v>
      </c>
      <c r="T14" s="302">
        <v>0</v>
      </c>
      <c r="U14" s="302">
        <v>0</v>
      </c>
      <c r="V14" s="302">
        <v>0</v>
      </c>
      <c r="W14" s="302">
        <v>0</v>
      </c>
      <c r="X14" s="302">
        <v>0</v>
      </c>
      <c r="Y14" s="302">
        <v>0</v>
      </c>
      <c r="Z14" s="302">
        <v>0</v>
      </c>
      <c r="AA14" s="302">
        <v>0</v>
      </c>
      <c r="AB14" s="74">
        <v>0</v>
      </c>
    </row>
    <row r="15" spans="1:30" x14ac:dyDescent="0.3">
      <c r="B15" s="302">
        <v>11</v>
      </c>
      <c r="C15" s="302">
        <v>0</v>
      </c>
      <c r="D15" s="302">
        <v>0</v>
      </c>
      <c r="E15" s="302">
        <v>0</v>
      </c>
      <c r="F15" s="302">
        <v>0</v>
      </c>
      <c r="G15" s="302">
        <v>0</v>
      </c>
      <c r="H15" s="302">
        <v>0</v>
      </c>
      <c r="I15" s="302">
        <v>0</v>
      </c>
      <c r="J15" s="302">
        <v>0</v>
      </c>
      <c r="K15" s="302">
        <v>0</v>
      </c>
      <c r="L15" s="302">
        <v>0</v>
      </c>
      <c r="M15" s="302">
        <v>0</v>
      </c>
      <c r="N15" s="302">
        <v>0</v>
      </c>
      <c r="O15" s="302">
        <v>0</v>
      </c>
      <c r="P15" s="302">
        <v>0</v>
      </c>
      <c r="Q15" s="302">
        <v>0</v>
      </c>
      <c r="R15" s="302">
        <v>0</v>
      </c>
      <c r="S15" s="302">
        <v>0</v>
      </c>
      <c r="T15" s="302">
        <v>0</v>
      </c>
      <c r="U15" s="302">
        <v>0</v>
      </c>
      <c r="V15" s="302">
        <v>0</v>
      </c>
      <c r="W15" s="302">
        <v>0</v>
      </c>
      <c r="X15" s="302">
        <v>0</v>
      </c>
      <c r="Y15" s="302">
        <v>0</v>
      </c>
      <c r="Z15" s="302">
        <v>0</v>
      </c>
      <c r="AA15" s="302">
        <v>0</v>
      </c>
      <c r="AB15" s="74">
        <v>0</v>
      </c>
    </row>
    <row r="16" spans="1:30" x14ac:dyDescent="0.3">
      <c r="B16" s="302">
        <v>10</v>
      </c>
      <c r="C16" s="302">
        <v>0</v>
      </c>
      <c r="D16" s="302">
        <v>0</v>
      </c>
      <c r="E16" s="302">
        <v>0</v>
      </c>
      <c r="F16" s="302">
        <v>0</v>
      </c>
      <c r="G16" s="302">
        <v>0</v>
      </c>
      <c r="H16" s="302">
        <v>0</v>
      </c>
      <c r="I16" s="302">
        <v>0</v>
      </c>
      <c r="J16" s="302">
        <v>0</v>
      </c>
      <c r="K16" s="302">
        <v>0</v>
      </c>
      <c r="L16" s="302">
        <v>0</v>
      </c>
      <c r="M16" s="302">
        <v>0</v>
      </c>
      <c r="N16" s="302">
        <v>0</v>
      </c>
      <c r="O16" s="302">
        <v>0</v>
      </c>
      <c r="P16" s="302">
        <v>0</v>
      </c>
      <c r="Q16" s="302">
        <v>0</v>
      </c>
      <c r="R16" s="302">
        <v>0</v>
      </c>
      <c r="S16" s="302">
        <v>0</v>
      </c>
      <c r="T16" s="302">
        <v>0</v>
      </c>
      <c r="U16" s="302">
        <v>0</v>
      </c>
      <c r="V16" s="302">
        <v>0</v>
      </c>
      <c r="W16" s="302">
        <v>0</v>
      </c>
      <c r="X16" s="302">
        <v>0</v>
      </c>
      <c r="Y16" s="302">
        <v>0</v>
      </c>
      <c r="Z16" s="302">
        <v>0</v>
      </c>
      <c r="AA16" s="302">
        <v>0</v>
      </c>
      <c r="AB16" s="302">
        <v>0.31559963931469792</v>
      </c>
    </row>
    <row r="17" spans="2:49" x14ac:dyDescent="0.3">
      <c r="B17" s="302">
        <v>9</v>
      </c>
      <c r="C17" s="302">
        <v>0</v>
      </c>
      <c r="D17" s="302">
        <v>0</v>
      </c>
      <c r="E17" s="302">
        <v>0</v>
      </c>
      <c r="F17" s="302">
        <v>0</v>
      </c>
      <c r="G17" s="302">
        <v>0</v>
      </c>
      <c r="H17" s="302">
        <v>0</v>
      </c>
      <c r="I17" s="302">
        <v>0</v>
      </c>
      <c r="J17" s="302">
        <v>0</v>
      </c>
      <c r="K17" s="302">
        <v>0</v>
      </c>
      <c r="L17" s="302">
        <v>0</v>
      </c>
      <c r="M17" s="302">
        <v>0</v>
      </c>
      <c r="N17" s="302">
        <v>0</v>
      </c>
      <c r="O17" s="302">
        <v>0</v>
      </c>
      <c r="P17" s="302">
        <v>0</v>
      </c>
      <c r="Q17" s="302">
        <v>0</v>
      </c>
      <c r="R17" s="302">
        <v>0</v>
      </c>
      <c r="S17" s="302">
        <v>0</v>
      </c>
      <c r="T17" s="302">
        <v>0</v>
      </c>
      <c r="U17" s="302">
        <v>0</v>
      </c>
      <c r="V17" s="302">
        <v>0</v>
      </c>
      <c r="W17" s="302">
        <v>0</v>
      </c>
      <c r="X17" s="302">
        <v>0</v>
      </c>
      <c r="Y17" s="302">
        <v>0</v>
      </c>
      <c r="Z17" s="302">
        <v>0</v>
      </c>
      <c r="AA17" s="302">
        <v>0</v>
      </c>
      <c r="AB17" s="302">
        <v>0.67628494138863837</v>
      </c>
    </row>
    <row r="18" spans="2:49" x14ac:dyDescent="0.3">
      <c r="B18" s="302">
        <v>8</v>
      </c>
      <c r="C18" s="302">
        <v>0</v>
      </c>
      <c r="D18" s="302">
        <v>0</v>
      </c>
      <c r="E18" s="302">
        <v>0</v>
      </c>
      <c r="F18" s="302">
        <v>0</v>
      </c>
      <c r="G18" s="302">
        <v>0</v>
      </c>
      <c r="H18" s="302">
        <v>0</v>
      </c>
      <c r="I18" s="302">
        <v>0</v>
      </c>
      <c r="J18" s="302">
        <v>0</v>
      </c>
      <c r="K18" s="302">
        <v>0</v>
      </c>
      <c r="L18" s="302">
        <v>0</v>
      </c>
      <c r="M18" s="302">
        <v>0</v>
      </c>
      <c r="N18" s="302">
        <v>0</v>
      </c>
      <c r="O18" s="302">
        <v>0</v>
      </c>
      <c r="P18" s="302">
        <v>0</v>
      </c>
      <c r="Q18" s="302">
        <v>0</v>
      </c>
      <c r="R18" s="302">
        <v>0</v>
      </c>
      <c r="S18" s="302">
        <v>0</v>
      </c>
      <c r="T18" s="302">
        <v>0</v>
      </c>
      <c r="U18" s="302">
        <v>0</v>
      </c>
      <c r="V18" s="302">
        <v>0</v>
      </c>
      <c r="W18" s="302">
        <v>0</v>
      </c>
      <c r="X18" s="302">
        <v>0</v>
      </c>
      <c r="Y18" s="302">
        <v>0</v>
      </c>
      <c r="Z18" s="302">
        <v>0</v>
      </c>
      <c r="AA18" s="302">
        <v>0</v>
      </c>
      <c r="AB18" s="302">
        <v>1.0369702434625787</v>
      </c>
    </row>
    <row r="19" spans="2:49" x14ac:dyDescent="0.3">
      <c r="B19" s="302">
        <v>7</v>
      </c>
      <c r="C19" s="302">
        <v>0</v>
      </c>
      <c r="D19" s="302">
        <v>0</v>
      </c>
      <c r="E19" s="302">
        <v>0</v>
      </c>
      <c r="F19" s="302">
        <v>0</v>
      </c>
      <c r="G19" s="302">
        <v>0</v>
      </c>
      <c r="H19" s="302">
        <v>0</v>
      </c>
      <c r="I19" s="302">
        <v>0</v>
      </c>
      <c r="J19" s="302">
        <v>0</v>
      </c>
      <c r="K19" s="302">
        <v>0</v>
      </c>
      <c r="L19" s="302">
        <v>0</v>
      </c>
      <c r="M19" s="302">
        <v>0</v>
      </c>
      <c r="N19" s="302">
        <v>0</v>
      </c>
      <c r="O19" s="302">
        <v>0</v>
      </c>
      <c r="P19" s="302">
        <v>0</v>
      </c>
      <c r="Q19" s="302">
        <v>0</v>
      </c>
      <c r="R19" s="302">
        <v>0</v>
      </c>
      <c r="S19" s="302">
        <v>0</v>
      </c>
      <c r="T19" s="302">
        <v>0</v>
      </c>
      <c r="U19" s="302">
        <v>0</v>
      </c>
      <c r="V19" s="302">
        <v>0</v>
      </c>
      <c r="W19" s="302">
        <v>0</v>
      </c>
      <c r="X19" s="302">
        <v>0</v>
      </c>
      <c r="Y19" s="302">
        <v>0</v>
      </c>
      <c r="Z19" s="302">
        <v>0</v>
      </c>
      <c r="AA19" s="302">
        <v>0</v>
      </c>
      <c r="AB19" s="302">
        <v>1.3976555455365194</v>
      </c>
    </row>
    <row r="20" spans="2:49" x14ac:dyDescent="0.3">
      <c r="B20" s="302">
        <v>6</v>
      </c>
      <c r="C20" s="302">
        <v>0</v>
      </c>
      <c r="D20" s="302">
        <v>0</v>
      </c>
      <c r="E20" s="302">
        <v>0</v>
      </c>
      <c r="F20" s="302">
        <v>0</v>
      </c>
      <c r="G20" s="302">
        <v>0</v>
      </c>
      <c r="H20" s="302">
        <v>0</v>
      </c>
      <c r="I20" s="302">
        <v>0</v>
      </c>
      <c r="J20" s="302">
        <v>0</v>
      </c>
      <c r="K20" s="302">
        <v>0</v>
      </c>
      <c r="L20" s="302">
        <v>0</v>
      </c>
      <c r="M20" s="302">
        <v>0</v>
      </c>
      <c r="N20" s="302">
        <v>0</v>
      </c>
      <c r="O20" s="302">
        <v>0</v>
      </c>
      <c r="P20" s="302">
        <v>0</v>
      </c>
      <c r="Q20" s="302">
        <v>0</v>
      </c>
      <c r="R20" s="302">
        <v>0</v>
      </c>
      <c r="S20" s="302">
        <v>0</v>
      </c>
      <c r="T20" s="302">
        <v>0</v>
      </c>
      <c r="U20" s="302">
        <v>0</v>
      </c>
      <c r="V20" s="302">
        <v>0</v>
      </c>
      <c r="W20" s="302">
        <v>0</v>
      </c>
      <c r="X20" s="302">
        <v>0</v>
      </c>
      <c r="Y20" s="302">
        <v>0</v>
      </c>
      <c r="Z20" s="302">
        <v>0</v>
      </c>
      <c r="AA20" s="302">
        <v>0</v>
      </c>
      <c r="AB20" s="302">
        <v>1.8034265103697025</v>
      </c>
    </row>
    <row r="21" spans="2:49" x14ac:dyDescent="0.3">
      <c r="B21" s="302">
        <v>5</v>
      </c>
      <c r="C21" s="302">
        <v>0</v>
      </c>
      <c r="D21" s="302">
        <v>0</v>
      </c>
      <c r="E21" s="302">
        <v>0</v>
      </c>
      <c r="F21" s="302">
        <v>0</v>
      </c>
      <c r="G21" s="302">
        <v>0</v>
      </c>
      <c r="H21" s="302">
        <v>0</v>
      </c>
      <c r="I21" s="302">
        <v>0</v>
      </c>
      <c r="J21" s="302">
        <v>0</v>
      </c>
      <c r="K21" s="302">
        <v>0</v>
      </c>
      <c r="L21" s="302">
        <v>0</v>
      </c>
      <c r="M21" s="302">
        <v>0</v>
      </c>
      <c r="N21" s="302">
        <v>0</v>
      </c>
      <c r="O21" s="302">
        <v>0</v>
      </c>
      <c r="P21" s="302">
        <v>0</v>
      </c>
      <c r="Q21" s="302">
        <v>0</v>
      </c>
      <c r="R21" s="302">
        <v>0</v>
      </c>
      <c r="S21" s="302">
        <v>0</v>
      </c>
      <c r="T21" s="302">
        <v>0</v>
      </c>
      <c r="U21" s="302">
        <v>0</v>
      </c>
      <c r="V21" s="302">
        <v>0</v>
      </c>
      <c r="W21" s="302">
        <v>0</v>
      </c>
      <c r="X21" s="302">
        <v>0</v>
      </c>
      <c r="Y21" s="302">
        <v>0</v>
      </c>
      <c r="Z21" s="302">
        <v>0</v>
      </c>
      <c r="AA21" s="302">
        <v>0</v>
      </c>
      <c r="AB21" s="302">
        <v>2.479711451758341</v>
      </c>
    </row>
    <row r="22" spans="2:49" x14ac:dyDescent="0.3">
      <c r="B22" s="302">
        <v>4</v>
      </c>
      <c r="C22" s="302">
        <v>0</v>
      </c>
      <c r="D22" s="302">
        <v>0</v>
      </c>
      <c r="E22" s="302">
        <v>0</v>
      </c>
      <c r="F22" s="302">
        <v>0</v>
      </c>
      <c r="G22" s="302">
        <v>0</v>
      </c>
      <c r="H22" s="302">
        <v>0</v>
      </c>
      <c r="I22" s="302">
        <v>0</v>
      </c>
      <c r="J22" s="302">
        <v>0</v>
      </c>
      <c r="K22" s="302">
        <v>4</v>
      </c>
      <c r="L22" s="302">
        <v>0.1</v>
      </c>
      <c r="M22" s="302">
        <v>1</v>
      </c>
      <c r="N22" s="302">
        <v>0</v>
      </c>
      <c r="O22" s="302">
        <v>0</v>
      </c>
      <c r="P22" s="302">
        <v>0</v>
      </c>
      <c r="Q22" s="302">
        <v>6</v>
      </c>
      <c r="R22" s="302">
        <v>0.2</v>
      </c>
      <c r="S22" s="302">
        <v>0</v>
      </c>
      <c r="T22" s="302">
        <v>0</v>
      </c>
      <c r="U22" s="302">
        <v>0</v>
      </c>
      <c r="V22" s="302">
        <v>0</v>
      </c>
      <c r="W22" s="302">
        <v>0</v>
      </c>
      <c r="X22" s="302">
        <v>0</v>
      </c>
      <c r="Y22" s="302">
        <v>0</v>
      </c>
      <c r="Z22" s="302">
        <v>0</v>
      </c>
      <c r="AA22" s="302">
        <v>11</v>
      </c>
      <c r="AB22" s="302">
        <v>3.3363390441839496</v>
      </c>
    </row>
    <row r="23" spans="2:49" x14ac:dyDescent="0.3">
      <c r="B23" s="302">
        <v>3</v>
      </c>
      <c r="C23" s="302">
        <v>0</v>
      </c>
      <c r="D23" s="302">
        <v>0</v>
      </c>
      <c r="E23" s="302">
        <v>0</v>
      </c>
      <c r="F23" s="302">
        <v>0</v>
      </c>
      <c r="G23" s="302">
        <v>0</v>
      </c>
      <c r="H23" s="302">
        <v>0</v>
      </c>
      <c r="I23" s="302">
        <v>0</v>
      </c>
      <c r="J23" s="302">
        <v>0</v>
      </c>
      <c r="K23" s="302">
        <v>14</v>
      </c>
      <c r="L23" s="302">
        <v>0.3</v>
      </c>
      <c r="M23" s="302">
        <v>13</v>
      </c>
      <c r="N23" s="302">
        <v>0.2</v>
      </c>
      <c r="O23" s="302">
        <v>0</v>
      </c>
      <c r="P23" s="302">
        <v>0</v>
      </c>
      <c r="Q23" s="302">
        <v>32</v>
      </c>
      <c r="R23" s="302">
        <v>0.8</v>
      </c>
      <c r="S23" s="302">
        <v>0</v>
      </c>
      <c r="T23" s="302">
        <v>0</v>
      </c>
      <c r="U23" s="302">
        <v>1</v>
      </c>
      <c r="V23" s="302">
        <v>0</v>
      </c>
      <c r="W23" s="302">
        <v>0</v>
      </c>
      <c r="X23" s="302">
        <v>0</v>
      </c>
      <c r="Y23" s="302">
        <v>0</v>
      </c>
      <c r="Z23" s="302">
        <v>0</v>
      </c>
      <c r="AA23" s="302">
        <v>60</v>
      </c>
      <c r="AB23" s="302">
        <v>5.0946798917944101</v>
      </c>
    </row>
    <row r="24" spans="2:49" x14ac:dyDescent="0.3">
      <c r="B24" s="302">
        <v>2</v>
      </c>
      <c r="C24" s="302">
        <v>0</v>
      </c>
      <c r="D24" s="302">
        <v>0</v>
      </c>
      <c r="E24" s="302">
        <v>4</v>
      </c>
      <c r="F24" s="302">
        <v>0.4</v>
      </c>
      <c r="G24" s="302">
        <v>2</v>
      </c>
      <c r="H24" s="302">
        <v>0.1</v>
      </c>
      <c r="I24" s="302">
        <v>30</v>
      </c>
      <c r="J24" s="302">
        <v>0.8</v>
      </c>
      <c r="K24" s="302">
        <v>52</v>
      </c>
      <c r="L24" s="302">
        <v>1.1000000000000001</v>
      </c>
      <c r="M24" s="302">
        <v>71</v>
      </c>
      <c r="N24" s="302">
        <v>1</v>
      </c>
      <c r="O24" s="302">
        <v>12</v>
      </c>
      <c r="P24" s="302">
        <v>0.2</v>
      </c>
      <c r="Q24" s="302">
        <v>67</v>
      </c>
      <c r="R24" s="302">
        <v>1.7</v>
      </c>
      <c r="S24" s="302">
        <v>35</v>
      </c>
      <c r="T24" s="302">
        <v>1.4</v>
      </c>
      <c r="U24" s="302">
        <v>22</v>
      </c>
      <c r="V24" s="302">
        <v>0.6</v>
      </c>
      <c r="W24" s="302">
        <v>8</v>
      </c>
      <c r="X24" s="302">
        <v>0.6</v>
      </c>
      <c r="Y24" s="302">
        <v>0</v>
      </c>
      <c r="Z24" s="302">
        <v>0</v>
      </c>
      <c r="AA24" s="302">
        <v>303</v>
      </c>
      <c r="AB24" s="302">
        <v>10.009017132551849</v>
      </c>
    </row>
    <row r="25" spans="2:49" x14ac:dyDescent="0.3">
      <c r="B25" s="302">
        <v>1</v>
      </c>
      <c r="C25" s="302">
        <v>0</v>
      </c>
      <c r="D25" s="302">
        <v>0</v>
      </c>
      <c r="E25" s="302">
        <v>53</v>
      </c>
      <c r="F25" s="302">
        <v>5.3</v>
      </c>
      <c r="G25" s="302">
        <v>123</v>
      </c>
      <c r="H25" s="302">
        <v>4.5</v>
      </c>
      <c r="I25" s="302">
        <v>185</v>
      </c>
      <c r="J25" s="302">
        <v>4.8</v>
      </c>
      <c r="K25" s="302">
        <v>237</v>
      </c>
      <c r="L25" s="302">
        <v>5.0999999999999996</v>
      </c>
      <c r="M25" s="302">
        <v>243</v>
      </c>
      <c r="N25" s="302">
        <v>3.3</v>
      </c>
      <c r="O25" s="302">
        <v>97</v>
      </c>
      <c r="P25" s="302">
        <v>1.7</v>
      </c>
      <c r="Q25" s="302">
        <v>158</v>
      </c>
      <c r="R25" s="302">
        <v>4.0999999999999996</v>
      </c>
      <c r="S25" s="302">
        <v>186</v>
      </c>
      <c r="T25" s="302">
        <v>7.3</v>
      </c>
      <c r="U25" s="302">
        <v>133</v>
      </c>
      <c r="V25" s="302">
        <v>3.7</v>
      </c>
      <c r="W25" s="302">
        <v>82</v>
      </c>
      <c r="X25" s="302">
        <v>6.1</v>
      </c>
      <c r="Y25" s="302">
        <v>28</v>
      </c>
      <c r="Z25" s="302">
        <v>4.7</v>
      </c>
      <c r="AA25" s="222">
        <v>1525</v>
      </c>
      <c r="AB25" s="302">
        <v>25.293056807935077</v>
      </c>
    </row>
    <row r="28" spans="2:49" x14ac:dyDescent="0.3">
      <c r="C28" s="303" t="s">
        <v>144</v>
      </c>
      <c r="E28" s="302" t="s">
        <v>145</v>
      </c>
      <c r="G28" s="302" t="s">
        <v>4</v>
      </c>
      <c r="I28" s="302" t="s">
        <v>146</v>
      </c>
      <c r="K28" s="302" t="s">
        <v>147</v>
      </c>
      <c r="M28" s="302" t="s">
        <v>7</v>
      </c>
      <c r="O28" s="302" t="s">
        <v>8</v>
      </c>
      <c r="Q28" s="302" t="s">
        <v>148</v>
      </c>
      <c r="T28" s="302" t="s">
        <v>144</v>
      </c>
      <c r="U28" s="302" t="s">
        <v>145</v>
      </c>
      <c r="V28" s="302" t="s">
        <v>4</v>
      </c>
      <c r="W28" s="302" t="s">
        <v>146</v>
      </c>
      <c r="X28" s="302" t="s">
        <v>147</v>
      </c>
      <c r="Y28" s="302" t="s">
        <v>7</v>
      </c>
      <c r="Z28" s="302" t="s">
        <v>8</v>
      </c>
      <c r="AA28" s="302" t="s">
        <v>148</v>
      </c>
      <c r="AC28" s="302" t="s">
        <v>144</v>
      </c>
      <c r="AD28" s="302" t="s">
        <v>145</v>
      </c>
      <c r="AE28" s="302" t="s">
        <v>4</v>
      </c>
      <c r="AF28" s="302" t="s">
        <v>146</v>
      </c>
      <c r="AG28" s="302" t="s">
        <v>147</v>
      </c>
      <c r="AH28" s="302" t="s">
        <v>7</v>
      </c>
      <c r="AI28" s="302" t="s">
        <v>8</v>
      </c>
      <c r="AJ28" s="302" t="s">
        <v>148</v>
      </c>
      <c r="AL28" s="302" t="s">
        <v>169</v>
      </c>
      <c r="AM28" s="302" t="s">
        <v>170</v>
      </c>
      <c r="AN28" s="302" t="s">
        <v>171</v>
      </c>
      <c r="AO28" s="302" t="s">
        <v>172</v>
      </c>
      <c r="AP28" s="302" t="s">
        <v>173</v>
      </c>
      <c r="AQ28" s="302" t="s">
        <v>174</v>
      </c>
      <c r="AR28" s="302" t="s">
        <v>175</v>
      </c>
      <c r="AS28" s="302" t="s">
        <v>176</v>
      </c>
      <c r="AT28" s="302" t="s">
        <v>177</v>
      </c>
      <c r="AU28" s="302" t="s">
        <v>178</v>
      </c>
      <c r="AV28" s="302" t="s">
        <v>179</v>
      </c>
      <c r="AW28" s="302" t="s">
        <v>180</v>
      </c>
    </row>
    <row r="29" spans="2:49" x14ac:dyDescent="0.3">
      <c r="B29" s="302" t="s">
        <v>73</v>
      </c>
      <c r="C29" s="58" t="s">
        <v>87</v>
      </c>
      <c r="D29" s="58" t="s">
        <v>36</v>
      </c>
      <c r="E29" s="58" t="s">
        <v>87</v>
      </c>
      <c r="F29" s="58" t="s">
        <v>36</v>
      </c>
      <c r="G29" s="58" t="s">
        <v>87</v>
      </c>
      <c r="H29" s="58" t="s">
        <v>36</v>
      </c>
      <c r="I29" s="58" t="s">
        <v>87</v>
      </c>
      <c r="J29" s="58" t="s">
        <v>36</v>
      </c>
      <c r="K29" s="58" t="s">
        <v>87</v>
      </c>
      <c r="L29" s="58" t="s">
        <v>36</v>
      </c>
      <c r="M29" s="58" t="s">
        <v>87</v>
      </c>
      <c r="N29" s="58" t="s">
        <v>36</v>
      </c>
      <c r="O29" s="58" t="s">
        <v>87</v>
      </c>
      <c r="P29" s="58" t="s">
        <v>36</v>
      </c>
      <c r="Q29" s="58" t="s">
        <v>87</v>
      </c>
      <c r="R29" s="58" t="s">
        <v>36</v>
      </c>
      <c r="T29" s="302" t="s">
        <v>36</v>
      </c>
      <c r="U29" s="302" t="s">
        <v>36</v>
      </c>
      <c r="V29" s="302" t="s">
        <v>36</v>
      </c>
      <c r="W29" s="302" t="s">
        <v>36</v>
      </c>
      <c r="X29" s="302" t="s">
        <v>36</v>
      </c>
      <c r="Y29" s="302" t="s">
        <v>36</v>
      </c>
      <c r="Z29" s="302" t="s">
        <v>36</v>
      </c>
      <c r="AA29" s="302" t="s">
        <v>36</v>
      </c>
      <c r="AC29" s="302" t="s">
        <v>36</v>
      </c>
      <c r="AD29" s="302" t="s">
        <v>36</v>
      </c>
      <c r="AE29" s="302" t="s">
        <v>36</v>
      </c>
      <c r="AF29" s="302" t="s">
        <v>36</v>
      </c>
      <c r="AG29" s="302" t="s">
        <v>36</v>
      </c>
      <c r="AH29" s="302" t="s">
        <v>36</v>
      </c>
      <c r="AI29" s="302" t="s">
        <v>36</v>
      </c>
      <c r="AJ29" s="302" t="s">
        <v>36</v>
      </c>
    </row>
    <row r="30" spans="2:49" x14ac:dyDescent="0.3">
      <c r="B30" s="302" t="s">
        <v>72</v>
      </c>
      <c r="C30" s="222">
        <f>C5+E5+G5</f>
        <v>4430</v>
      </c>
      <c r="D30" s="58">
        <v>100</v>
      </c>
      <c r="E30" s="222">
        <f>I5</f>
        <v>3878</v>
      </c>
      <c r="F30" s="302">
        <v>100</v>
      </c>
      <c r="G30" s="222">
        <f>K5</f>
        <v>4621</v>
      </c>
      <c r="H30" s="302">
        <v>100</v>
      </c>
      <c r="I30" s="222">
        <f>M5</f>
        <v>7360</v>
      </c>
      <c r="J30" s="302">
        <v>100</v>
      </c>
      <c r="K30" s="222">
        <f>O5</f>
        <v>5571</v>
      </c>
      <c r="L30" s="302">
        <v>100</v>
      </c>
      <c r="M30" s="222">
        <f>Q5</f>
        <v>3865</v>
      </c>
      <c r="N30" s="302">
        <v>100</v>
      </c>
      <c r="O30" s="222">
        <f>S5</f>
        <v>2539</v>
      </c>
      <c r="P30" s="302">
        <v>100</v>
      </c>
      <c r="Q30" s="222">
        <f>U5+W5+Y5</f>
        <v>5547</v>
      </c>
      <c r="R30" s="305">
        <v>100</v>
      </c>
      <c r="T30" s="222">
        <f>D30</f>
        <v>100</v>
      </c>
      <c r="U30" s="222">
        <f>F30</f>
        <v>100</v>
      </c>
      <c r="V30" s="222">
        <f>H30</f>
        <v>100</v>
      </c>
      <c r="W30" s="222">
        <f>J30</f>
        <v>100</v>
      </c>
      <c r="X30" s="222">
        <f>L30</f>
        <v>100</v>
      </c>
      <c r="Y30" s="222">
        <f>N30</f>
        <v>100</v>
      </c>
      <c r="Z30" s="222">
        <f>P30</f>
        <v>100</v>
      </c>
      <c r="AA30" s="222">
        <f>R30</f>
        <v>100</v>
      </c>
      <c r="AC30" s="19">
        <f>T30/100</f>
        <v>1</v>
      </c>
      <c r="AD30" s="19">
        <f t="shared" ref="AD30:AD50" si="0">U30/100</f>
        <v>1</v>
      </c>
      <c r="AE30" s="19">
        <f t="shared" ref="AE30:AE50" si="1">V30/100</f>
        <v>1</v>
      </c>
      <c r="AF30" s="19">
        <f t="shared" ref="AF30:AF50" si="2">W30/100</f>
        <v>1</v>
      </c>
      <c r="AG30" s="19">
        <f t="shared" ref="AG30:AG50" si="3">X30/100</f>
        <v>1</v>
      </c>
      <c r="AH30" s="19">
        <f t="shared" ref="AH30:AH50" si="4">Y30/100</f>
        <v>1</v>
      </c>
      <c r="AI30" s="19">
        <f t="shared" ref="AI30:AI50" si="5">Z30/100</f>
        <v>1</v>
      </c>
      <c r="AJ30" s="19">
        <f t="shared" ref="AJ30:AJ50" si="6">AA30/100</f>
        <v>1</v>
      </c>
      <c r="AL30" s="20">
        <f>AC30</f>
        <v>1</v>
      </c>
      <c r="AM30" s="20">
        <f>AC30</f>
        <v>1</v>
      </c>
      <c r="AN30" s="20">
        <f>AC30</f>
        <v>1</v>
      </c>
      <c r="AO30" s="20">
        <f t="shared" ref="AO30:AT30" si="7">AD30</f>
        <v>1</v>
      </c>
      <c r="AP30" s="20">
        <f t="shared" si="7"/>
        <v>1</v>
      </c>
      <c r="AQ30" s="20">
        <f t="shared" si="7"/>
        <v>1</v>
      </c>
      <c r="AR30" s="20">
        <f t="shared" si="7"/>
        <v>1</v>
      </c>
      <c r="AS30" s="20">
        <f t="shared" si="7"/>
        <v>1</v>
      </c>
      <c r="AT30" s="20">
        <f t="shared" si="7"/>
        <v>1</v>
      </c>
      <c r="AU30" s="20">
        <f>AJ30</f>
        <v>1</v>
      </c>
      <c r="AV30" s="20">
        <f>AJ30</f>
        <v>1</v>
      </c>
      <c r="AW30" s="20">
        <f>AJ30</f>
        <v>1</v>
      </c>
    </row>
    <row r="31" spans="2:49" x14ac:dyDescent="0.3">
      <c r="B31" s="302">
        <v>20</v>
      </c>
      <c r="C31" s="222">
        <f>C6+E6+G6</f>
        <v>0</v>
      </c>
      <c r="D31" s="302">
        <f>(C31/C$30)*100</f>
        <v>0</v>
      </c>
      <c r="E31" s="222">
        <f t="shared" ref="E31:O50" si="8">I6</f>
        <v>0</v>
      </c>
      <c r="F31" s="302">
        <f>(E31/E$30)*100</f>
        <v>0</v>
      </c>
      <c r="G31" s="222">
        <f t="shared" si="8"/>
        <v>0</v>
      </c>
      <c r="H31" s="302">
        <f>(G31/G$30)*100</f>
        <v>0</v>
      </c>
      <c r="I31" s="222">
        <f t="shared" si="8"/>
        <v>0</v>
      </c>
      <c r="J31" s="302">
        <f>(I31/I$30)*100</f>
        <v>0</v>
      </c>
      <c r="K31" s="222">
        <f t="shared" si="8"/>
        <v>0</v>
      </c>
      <c r="L31" s="302">
        <f>(K31/K$30)*100</f>
        <v>0</v>
      </c>
      <c r="M31" s="222">
        <f t="shared" si="8"/>
        <v>0</v>
      </c>
      <c r="N31" s="302">
        <f>(M31/M$30)*100</f>
        <v>0</v>
      </c>
      <c r="O31" s="222">
        <f t="shared" si="8"/>
        <v>0</v>
      </c>
      <c r="P31" s="302">
        <f>(O31/O$30)*100</f>
        <v>0</v>
      </c>
      <c r="Q31" s="222">
        <f t="shared" ref="Q31:Q50" si="9">U6+W6+Y6</f>
        <v>0</v>
      </c>
      <c r="R31" s="302">
        <f>(Q31/Q$30)*100</f>
        <v>0</v>
      </c>
      <c r="T31" s="222">
        <f t="shared" ref="T31:T50" si="10">D31</f>
        <v>0</v>
      </c>
      <c r="U31" s="222">
        <f t="shared" ref="U31:U50" si="11">F31</f>
        <v>0</v>
      </c>
      <c r="V31" s="222">
        <f t="shared" ref="V31:V50" si="12">H31</f>
        <v>0</v>
      </c>
      <c r="W31" s="222">
        <f t="shared" ref="W31:W50" si="13">J31</f>
        <v>0</v>
      </c>
      <c r="X31" s="222">
        <f t="shared" ref="X31:X50" si="14">L31</f>
        <v>0</v>
      </c>
      <c r="Y31" s="222">
        <f t="shared" ref="Y31:Y50" si="15">N31</f>
        <v>0</v>
      </c>
      <c r="Z31" s="222">
        <f t="shared" ref="Z31:Z50" si="16">P31</f>
        <v>0</v>
      </c>
      <c r="AA31" s="222">
        <f t="shared" ref="AA31:AA50" si="17">R31</f>
        <v>0</v>
      </c>
      <c r="AC31" s="19">
        <f>T31/100</f>
        <v>0</v>
      </c>
      <c r="AD31" s="19">
        <f t="shared" si="0"/>
        <v>0</v>
      </c>
      <c r="AE31" s="19">
        <f t="shared" si="1"/>
        <v>0</v>
      </c>
      <c r="AF31" s="19">
        <f t="shared" si="2"/>
        <v>0</v>
      </c>
      <c r="AG31" s="19">
        <f t="shared" si="3"/>
        <v>0</v>
      </c>
      <c r="AH31" s="19">
        <f t="shared" si="4"/>
        <v>0</v>
      </c>
      <c r="AI31" s="19">
        <f t="shared" si="5"/>
        <v>0</v>
      </c>
      <c r="AJ31" s="19">
        <f t="shared" si="6"/>
        <v>0</v>
      </c>
      <c r="AL31" s="20">
        <f t="shared" ref="AL31:AL50" si="18">AC31</f>
        <v>0</v>
      </c>
      <c r="AM31" s="20">
        <f t="shared" ref="AM31:AM50" si="19">AC31</f>
        <v>0</v>
      </c>
      <c r="AN31" s="20">
        <f t="shared" ref="AN31:AN50" si="20">AC31</f>
        <v>0</v>
      </c>
      <c r="AO31" s="20">
        <f t="shared" ref="AO31:AO50" si="21">AD31</f>
        <v>0</v>
      </c>
      <c r="AP31" s="20">
        <f t="shared" ref="AP31:AP50" si="22">AE31</f>
        <v>0</v>
      </c>
      <c r="AQ31" s="20">
        <f t="shared" ref="AQ31:AQ50" si="23">AF31</f>
        <v>0</v>
      </c>
      <c r="AR31" s="20">
        <f t="shared" ref="AR31:AR50" si="24">AG31</f>
        <v>0</v>
      </c>
      <c r="AS31" s="20">
        <f t="shared" ref="AS31:AS50" si="25">AH31</f>
        <v>0</v>
      </c>
      <c r="AT31" s="20">
        <f t="shared" ref="AT31:AT50" si="26">AI31</f>
        <v>0</v>
      </c>
      <c r="AU31" s="20">
        <f t="shared" ref="AU31:AU50" si="27">AJ31</f>
        <v>0</v>
      </c>
      <c r="AV31" s="20">
        <f t="shared" ref="AV31:AV50" si="28">AJ31</f>
        <v>0</v>
      </c>
      <c r="AW31" s="20">
        <f t="shared" ref="AW31:AW50" si="29">AJ31</f>
        <v>0</v>
      </c>
    </row>
    <row r="32" spans="2:49" x14ac:dyDescent="0.3">
      <c r="B32" s="302">
        <v>19</v>
      </c>
      <c r="C32" s="222">
        <f t="shared" ref="C32:C50" si="30">C7+E7+G7</f>
        <v>0</v>
      </c>
      <c r="D32" s="302">
        <f t="shared" ref="D32:F50" si="31">(C32/C$30)*100</f>
        <v>0</v>
      </c>
      <c r="E32" s="222">
        <f t="shared" si="8"/>
        <v>0</v>
      </c>
      <c r="F32" s="302">
        <f t="shared" si="31"/>
        <v>0</v>
      </c>
      <c r="G32" s="222">
        <f t="shared" si="8"/>
        <v>0</v>
      </c>
      <c r="H32" s="302">
        <f t="shared" ref="H32" si="32">(G32/G$30)*100</f>
        <v>0</v>
      </c>
      <c r="I32" s="222">
        <f t="shared" si="8"/>
        <v>0</v>
      </c>
      <c r="J32" s="302">
        <f t="shared" ref="J32" si="33">(I32/I$30)*100</f>
        <v>0</v>
      </c>
      <c r="K32" s="222">
        <f t="shared" si="8"/>
        <v>0</v>
      </c>
      <c r="L32" s="302">
        <f t="shared" ref="L32" si="34">(K32/K$30)*100</f>
        <v>0</v>
      </c>
      <c r="M32" s="222">
        <f t="shared" si="8"/>
        <v>0</v>
      </c>
      <c r="N32" s="302">
        <f t="shared" ref="N32" si="35">(M32/M$30)*100</f>
        <v>0</v>
      </c>
      <c r="O32" s="222">
        <f t="shared" si="8"/>
        <v>0</v>
      </c>
      <c r="P32" s="302">
        <f t="shared" ref="P32" si="36">(O32/O$30)*100</f>
        <v>0</v>
      </c>
      <c r="Q32" s="222">
        <f t="shared" si="9"/>
        <v>0</v>
      </c>
      <c r="R32" s="302">
        <f t="shared" ref="R32" si="37">(Q32/Q$30)*100</f>
        <v>0</v>
      </c>
      <c r="T32" s="222">
        <f t="shared" si="10"/>
        <v>0</v>
      </c>
      <c r="U32" s="222">
        <f t="shared" si="11"/>
        <v>0</v>
      </c>
      <c r="V32" s="222">
        <f t="shared" si="12"/>
        <v>0</v>
      </c>
      <c r="W32" s="222">
        <f t="shared" si="13"/>
        <v>0</v>
      </c>
      <c r="X32" s="222">
        <f t="shared" si="14"/>
        <v>0</v>
      </c>
      <c r="Y32" s="222">
        <f t="shared" si="15"/>
        <v>0</v>
      </c>
      <c r="Z32" s="222">
        <f t="shared" si="16"/>
        <v>0</v>
      </c>
      <c r="AA32" s="222">
        <f t="shared" si="17"/>
        <v>0</v>
      </c>
      <c r="AC32" s="19">
        <f t="shared" ref="AC32:AC50" si="38">T32/100</f>
        <v>0</v>
      </c>
      <c r="AD32" s="19">
        <f t="shared" si="0"/>
        <v>0</v>
      </c>
      <c r="AE32" s="19">
        <f t="shared" si="1"/>
        <v>0</v>
      </c>
      <c r="AF32" s="19">
        <f t="shared" si="2"/>
        <v>0</v>
      </c>
      <c r="AG32" s="19">
        <f t="shared" si="3"/>
        <v>0</v>
      </c>
      <c r="AH32" s="19">
        <f t="shared" si="4"/>
        <v>0</v>
      </c>
      <c r="AI32" s="19">
        <f t="shared" si="5"/>
        <v>0</v>
      </c>
      <c r="AJ32" s="19">
        <f t="shared" si="6"/>
        <v>0</v>
      </c>
      <c r="AL32" s="20">
        <f t="shared" si="18"/>
        <v>0</v>
      </c>
      <c r="AM32" s="20">
        <f t="shared" si="19"/>
        <v>0</v>
      </c>
      <c r="AN32" s="20">
        <f t="shared" si="20"/>
        <v>0</v>
      </c>
      <c r="AO32" s="20">
        <f t="shared" si="21"/>
        <v>0</v>
      </c>
      <c r="AP32" s="20">
        <f t="shared" si="22"/>
        <v>0</v>
      </c>
      <c r="AQ32" s="20">
        <f t="shared" si="23"/>
        <v>0</v>
      </c>
      <c r="AR32" s="20">
        <f t="shared" si="24"/>
        <v>0</v>
      </c>
      <c r="AS32" s="20">
        <f t="shared" si="25"/>
        <v>0</v>
      </c>
      <c r="AT32" s="20">
        <f t="shared" si="26"/>
        <v>0</v>
      </c>
      <c r="AU32" s="20">
        <f t="shared" si="27"/>
        <v>0</v>
      </c>
      <c r="AV32" s="20">
        <f t="shared" si="28"/>
        <v>0</v>
      </c>
      <c r="AW32" s="20">
        <f t="shared" si="29"/>
        <v>0</v>
      </c>
    </row>
    <row r="33" spans="2:49" x14ac:dyDescent="0.3">
      <c r="B33" s="302">
        <v>18</v>
      </c>
      <c r="C33" s="222">
        <f t="shared" si="30"/>
        <v>0</v>
      </c>
      <c r="D33" s="302">
        <f t="shared" si="31"/>
        <v>0</v>
      </c>
      <c r="E33" s="222">
        <f t="shared" si="8"/>
        <v>0</v>
      </c>
      <c r="F33" s="302">
        <f t="shared" si="31"/>
        <v>0</v>
      </c>
      <c r="G33" s="222">
        <f t="shared" si="8"/>
        <v>0</v>
      </c>
      <c r="H33" s="302">
        <f t="shared" ref="H33" si="39">(G33/G$30)*100</f>
        <v>0</v>
      </c>
      <c r="I33" s="222">
        <f t="shared" si="8"/>
        <v>0</v>
      </c>
      <c r="J33" s="302">
        <f t="shared" ref="J33" si="40">(I33/I$30)*100</f>
        <v>0</v>
      </c>
      <c r="K33" s="222">
        <f t="shared" si="8"/>
        <v>0</v>
      </c>
      <c r="L33" s="302">
        <f t="shared" ref="L33" si="41">(K33/K$30)*100</f>
        <v>0</v>
      </c>
      <c r="M33" s="222">
        <f t="shared" si="8"/>
        <v>0</v>
      </c>
      <c r="N33" s="302">
        <f t="shared" ref="N33" si="42">(M33/M$30)*100</f>
        <v>0</v>
      </c>
      <c r="O33" s="222">
        <f t="shared" si="8"/>
        <v>0</v>
      </c>
      <c r="P33" s="302">
        <f t="shared" ref="P33" si="43">(O33/O$30)*100</f>
        <v>0</v>
      </c>
      <c r="Q33" s="222">
        <f t="shared" si="9"/>
        <v>0</v>
      </c>
      <c r="R33" s="302">
        <f t="shared" ref="R33" si="44">(Q33/Q$30)*100</f>
        <v>0</v>
      </c>
      <c r="T33" s="222">
        <f t="shared" si="10"/>
        <v>0</v>
      </c>
      <c r="U33" s="222">
        <f t="shared" si="11"/>
        <v>0</v>
      </c>
      <c r="V33" s="222">
        <f t="shared" si="12"/>
        <v>0</v>
      </c>
      <c r="W33" s="222">
        <f t="shared" si="13"/>
        <v>0</v>
      </c>
      <c r="X33" s="222">
        <f t="shared" si="14"/>
        <v>0</v>
      </c>
      <c r="Y33" s="222">
        <f t="shared" si="15"/>
        <v>0</v>
      </c>
      <c r="Z33" s="222">
        <f t="shared" si="16"/>
        <v>0</v>
      </c>
      <c r="AA33" s="222">
        <f t="shared" si="17"/>
        <v>0</v>
      </c>
      <c r="AC33" s="19">
        <f t="shared" si="38"/>
        <v>0</v>
      </c>
      <c r="AD33" s="19">
        <f t="shared" si="0"/>
        <v>0</v>
      </c>
      <c r="AE33" s="19">
        <f t="shared" si="1"/>
        <v>0</v>
      </c>
      <c r="AF33" s="19">
        <f t="shared" si="2"/>
        <v>0</v>
      </c>
      <c r="AG33" s="19">
        <f t="shared" si="3"/>
        <v>0</v>
      </c>
      <c r="AH33" s="19">
        <f t="shared" si="4"/>
        <v>0</v>
      </c>
      <c r="AI33" s="19">
        <f t="shared" si="5"/>
        <v>0</v>
      </c>
      <c r="AJ33" s="19">
        <f t="shared" si="6"/>
        <v>0</v>
      </c>
      <c r="AL33" s="20">
        <f t="shared" si="18"/>
        <v>0</v>
      </c>
      <c r="AM33" s="20">
        <f t="shared" si="19"/>
        <v>0</v>
      </c>
      <c r="AN33" s="20">
        <f t="shared" si="20"/>
        <v>0</v>
      </c>
      <c r="AO33" s="20">
        <f t="shared" si="21"/>
        <v>0</v>
      </c>
      <c r="AP33" s="20">
        <f t="shared" si="22"/>
        <v>0</v>
      </c>
      <c r="AQ33" s="20">
        <f t="shared" si="23"/>
        <v>0</v>
      </c>
      <c r="AR33" s="20">
        <f t="shared" si="24"/>
        <v>0</v>
      </c>
      <c r="AS33" s="20">
        <f t="shared" si="25"/>
        <v>0</v>
      </c>
      <c r="AT33" s="20">
        <f t="shared" si="26"/>
        <v>0</v>
      </c>
      <c r="AU33" s="20">
        <f t="shared" si="27"/>
        <v>0</v>
      </c>
      <c r="AV33" s="20">
        <f t="shared" si="28"/>
        <v>0</v>
      </c>
      <c r="AW33" s="20">
        <f t="shared" si="29"/>
        <v>0</v>
      </c>
    </row>
    <row r="34" spans="2:49" x14ac:dyDescent="0.3">
      <c r="B34" s="302">
        <v>17</v>
      </c>
      <c r="C34" s="222">
        <f t="shared" si="30"/>
        <v>0</v>
      </c>
      <c r="D34" s="302">
        <f t="shared" si="31"/>
        <v>0</v>
      </c>
      <c r="E34" s="222">
        <f t="shared" si="8"/>
        <v>0</v>
      </c>
      <c r="F34" s="302">
        <f t="shared" si="31"/>
        <v>0</v>
      </c>
      <c r="G34" s="222">
        <f t="shared" si="8"/>
        <v>0</v>
      </c>
      <c r="H34" s="302">
        <f t="shared" ref="H34" si="45">(G34/G$30)*100</f>
        <v>0</v>
      </c>
      <c r="I34" s="222">
        <f t="shared" si="8"/>
        <v>0</v>
      </c>
      <c r="J34" s="302">
        <f t="shared" ref="J34" si="46">(I34/I$30)*100</f>
        <v>0</v>
      </c>
      <c r="K34" s="222">
        <f t="shared" si="8"/>
        <v>0</v>
      </c>
      <c r="L34" s="302">
        <f t="shared" ref="L34" si="47">(K34/K$30)*100</f>
        <v>0</v>
      </c>
      <c r="M34" s="222">
        <f t="shared" si="8"/>
        <v>0</v>
      </c>
      <c r="N34" s="302">
        <f t="shared" ref="N34" si="48">(M34/M$30)*100</f>
        <v>0</v>
      </c>
      <c r="O34" s="222">
        <f t="shared" si="8"/>
        <v>0</v>
      </c>
      <c r="P34" s="302">
        <f t="shared" ref="P34" si="49">(O34/O$30)*100</f>
        <v>0</v>
      </c>
      <c r="Q34" s="222">
        <f t="shared" si="9"/>
        <v>0</v>
      </c>
      <c r="R34" s="302">
        <f t="shared" ref="R34" si="50">(Q34/Q$30)*100</f>
        <v>0</v>
      </c>
      <c r="T34" s="222">
        <f t="shared" si="10"/>
        <v>0</v>
      </c>
      <c r="U34" s="222">
        <f t="shared" si="11"/>
        <v>0</v>
      </c>
      <c r="V34" s="222">
        <f t="shared" si="12"/>
        <v>0</v>
      </c>
      <c r="W34" s="222">
        <f t="shared" si="13"/>
        <v>0</v>
      </c>
      <c r="X34" s="222">
        <f t="shared" si="14"/>
        <v>0</v>
      </c>
      <c r="Y34" s="222">
        <f t="shared" si="15"/>
        <v>0</v>
      </c>
      <c r="Z34" s="222">
        <f t="shared" si="16"/>
        <v>0</v>
      </c>
      <c r="AA34" s="222">
        <f t="shared" si="17"/>
        <v>0</v>
      </c>
      <c r="AC34" s="19">
        <f t="shared" si="38"/>
        <v>0</v>
      </c>
      <c r="AD34" s="19">
        <f t="shared" si="0"/>
        <v>0</v>
      </c>
      <c r="AE34" s="19">
        <f t="shared" si="1"/>
        <v>0</v>
      </c>
      <c r="AF34" s="19">
        <f t="shared" si="2"/>
        <v>0</v>
      </c>
      <c r="AG34" s="19">
        <f t="shared" si="3"/>
        <v>0</v>
      </c>
      <c r="AH34" s="19">
        <f t="shared" si="4"/>
        <v>0</v>
      </c>
      <c r="AI34" s="19">
        <f t="shared" si="5"/>
        <v>0</v>
      </c>
      <c r="AJ34" s="19">
        <f t="shared" si="6"/>
        <v>0</v>
      </c>
      <c r="AL34" s="20">
        <f t="shared" si="18"/>
        <v>0</v>
      </c>
      <c r="AM34" s="20">
        <f t="shared" si="19"/>
        <v>0</v>
      </c>
      <c r="AN34" s="20">
        <f t="shared" si="20"/>
        <v>0</v>
      </c>
      <c r="AO34" s="20">
        <f t="shared" si="21"/>
        <v>0</v>
      </c>
      <c r="AP34" s="20">
        <f t="shared" si="22"/>
        <v>0</v>
      </c>
      <c r="AQ34" s="20">
        <f t="shared" si="23"/>
        <v>0</v>
      </c>
      <c r="AR34" s="20">
        <f t="shared" si="24"/>
        <v>0</v>
      </c>
      <c r="AS34" s="20">
        <f t="shared" si="25"/>
        <v>0</v>
      </c>
      <c r="AT34" s="20">
        <f t="shared" si="26"/>
        <v>0</v>
      </c>
      <c r="AU34" s="20">
        <f t="shared" si="27"/>
        <v>0</v>
      </c>
      <c r="AV34" s="20">
        <f t="shared" si="28"/>
        <v>0</v>
      </c>
      <c r="AW34" s="20">
        <f t="shared" si="29"/>
        <v>0</v>
      </c>
    </row>
    <row r="35" spans="2:49" x14ac:dyDescent="0.3">
      <c r="B35" s="302">
        <v>16</v>
      </c>
      <c r="C35" s="222">
        <f t="shared" si="30"/>
        <v>0</v>
      </c>
      <c r="D35" s="302">
        <f t="shared" si="31"/>
        <v>0</v>
      </c>
      <c r="E35" s="222">
        <f t="shared" si="8"/>
        <v>0</v>
      </c>
      <c r="F35" s="302">
        <f t="shared" si="31"/>
        <v>0</v>
      </c>
      <c r="G35" s="222">
        <f t="shared" si="8"/>
        <v>0</v>
      </c>
      <c r="H35" s="302">
        <f t="shared" ref="H35" si="51">(G35/G$30)*100</f>
        <v>0</v>
      </c>
      <c r="I35" s="222">
        <f t="shared" si="8"/>
        <v>0</v>
      </c>
      <c r="J35" s="302">
        <f t="shared" ref="J35" si="52">(I35/I$30)*100</f>
        <v>0</v>
      </c>
      <c r="K35" s="222">
        <f t="shared" si="8"/>
        <v>0</v>
      </c>
      <c r="L35" s="302">
        <f t="shared" ref="L35" si="53">(K35/K$30)*100</f>
        <v>0</v>
      </c>
      <c r="M35" s="222">
        <f t="shared" si="8"/>
        <v>0</v>
      </c>
      <c r="N35" s="302">
        <f t="shared" ref="N35" si="54">(M35/M$30)*100</f>
        <v>0</v>
      </c>
      <c r="O35" s="222">
        <f t="shared" si="8"/>
        <v>0</v>
      </c>
      <c r="P35" s="302">
        <f t="shared" ref="P35" si="55">(O35/O$30)*100</f>
        <v>0</v>
      </c>
      <c r="Q35" s="222">
        <f t="shared" si="9"/>
        <v>0</v>
      </c>
      <c r="R35" s="302">
        <f t="shared" ref="R35" si="56">(Q35/Q$30)*100</f>
        <v>0</v>
      </c>
      <c r="T35" s="222">
        <f t="shared" si="10"/>
        <v>0</v>
      </c>
      <c r="U35" s="222">
        <f t="shared" si="11"/>
        <v>0</v>
      </c>
      <c r="V35" s="222">
        <f t="shared" si="12"/>
        <v>0</v>
      </c>
      <c r="W35" s="222">
        <f t="shared" si="13"/>
        <v>0</v>
      </c>
      <c r="X35" s="222">
        <f t="shared" si="14"/>
        <v>0</v>
      </c>
      <c r="Y35" s="222">
        <f t="shared" si="15"/>
        <v>0</v>
      </c>
      <c r="Z35" s="222">
        <f t="shared" si="16"/>
        <v>0</v>
      </c>
      <c r="AA35" s="222">
        <f t="shared" si="17"/>
        <v>0</v>
      </c>
      <c r="AC35" s="19">
        <f t="shared" si="38"/>
        <v>0</v>
      </c>
      <c r="AD35" s="19">
        <f t="shared" si="0"/>
        <v>0</v>
      </c>
      <c r="AE35" s="19">
        <f t="shared" si="1"/>
        <v>0</v>
      </c>
      <c r="AF35" s="19">
        <f t="shared" si="2"/>
        <v>0</v>
      </c>
      <c r="AG35" s="19">
        <f t="shared" si="3"/>
        <v>0</v>
      </c>
      <c r="AH35" s="19">
        <f t="shared" si="4"/>
        <v>0</v>
      </c>
      <c r="AI35" s="19">
        <f t="shared" si="5"/>
        <v>0</v>
      </c>
      <c r="AJ35" s="19">
        <f t="shared" si="6"/>
        <v>0</v>
      </c>
      <c r="AL35" s="20">
        <f t="shared" si="18"/>
        <v>0</v>
      </c>
      <c r="AM35" s="20">
        <f t="shared" si="19"/>
        <v>0</v>
      </c>
      <c r="AN35" s="20">
        <f t="shared" si="20"/>
        <v>0</v>
      </c>
      <c r="AO35" s="20">
        <f t="shared" si="21"/>
        <v>0</v>
      </c>
      <c r="AP35" s="20">
        <f t="shared" si="22"/>
        <v>0</v>
      </c>
      <c r="AQ35" s="20">
        <f t="shared" si="23"/>
        <v>0</v>
      </c>
      <c r="AR35" s="20">
        <f t="shared" si="24"/>
        <v>0</v>
      </c>
      <c r="AS35" s="20">
        <f t="shared" si="25"/>
        <v>0</v>
      </c>
      <c r="AT35" s="20">
        <f t="shared" si="26"/>
        <v>0</v>
      </c>
      <c r="AU35" s="20">
        <f t="shared" si="27"/>
        <v>0</v>
      </c>
      <c r="AV35" s="20">
        <f t="shared" si="28"/>
        <v>0</v>
      </c>
      <c r="AW35" s="20">
        <f t="shared" si="29"/>
        <v>0</v>
      </c>
    </row>
    <row r="36" spans="2:49" x14ac:dyDescent="0.3">
      <c r="B36" s="302">
        <v>15</v>
      </c>
      <c r="C36" s="222">
        <f t="shared" si="30"/>
        <v>0</v>
      </c>
      <c r="D36" s="302">
        <f t="shared" si="31"/>
        <v>0</v>
      </c>
      <c r="E36" s="222">
        <f t="shared" si="8"/>
        <v>0</v>
      </c>
      <c r="F36" s="302">
        <f t="shared" si="31"/>
        <v>0</v>
      </c>
      <c r="G36" s="222">
        <f t="shared" si="8"/>
        <v>0</v>
      </c>
      <c r="H36" s="302">
        <f t="shared" ref="H36" si="57">(G36/G$30)*100</f>
        <v>0</v>
      </c>
      <c r="I36" s="222">
        <f t="shared" si="8"/>
        <v>0</v>
      </c>
      <c r="J36" s="302">
        <f t="shared" ref="J36" si="58">(I36/I$30)*100</f>
        <v>0</v>
      </c>
      <c r="K36" s="222">
        <f t="shared" si="8"/>
        <v>0</v>
      </c>
      <c r="L36" s="302">
        <f t="shared" ref="L36" si="59">(K36/K$30)*100</f>
        <v>0</v>
      </c>
      <c r="M36" s="222">
        <f t="shared" si="8"/>
        <v>0</v>
      </c>
      <c r="N36" s="302">
        <f t="shared" ref="N36" si="60">(M36/M$30)*100</f>
        <v>0</v>
      </c>
      <c r="O36" s="222">
        <f t="shared" si="8"/>
        <v>0</v>
      </c>
      <c r="P36" s="302">
        <f t="shared" ref="P36" si="61">(O36/O$30)*100</f>
        <v>0</v>
      </c>
      <c r="Q36" s="222">
        <f t="shared" si="9"/>
        <v>0</v>
      </c>
      <c r="R36" s="302">
        <f t="shared" ref="R36" si="62">(Q36/Q$30)*100</f>
        <v>0</v>
      </c>
      <c r="T36" s="222">
        <f t="shared" si="10"/>
        <v>0</v>
      </c>
      <c r="U36" s="222">
        <f t="shared" si="11"/>
        <v>0</v>
      </c>
      <c r="V36" s="222">
        <f t="shared" si="12"/>
        <v>0</v>
      </c>
      <c r="W36" s="222">
        <f t="shared" si="13"/>
        <v>0</v>
      </c>
      <c r="X36" s="222">
        <f t="shared" si="14"/>
        <v>0</v>
      </c>
      <c r="Y36" s="222">
        <f t="shared" si="15"/>
        <v>0</v>
      </c>
      <c r="Z36" s="222">
        <f t="shared" si="16"/>
        <v>0</v>
      </c>
      <c r="AA36" s="222">
        <f t="shared" si="17"/>
        <v>0</v>
      </c>
      <c r="AC36" s="19">
        <f t="shared" si="38"/>
        <v>0</v>
      </c>
      <c r="AD36" s="19">
        <f t="shared" si="0"/>
        <v>0</v>
      </c>
      <c r="AE36" s="19">
        <f t="shared" si="1"/>
        <v>0</v>
      </c>
      <c r="AF36" s="19">
        <f t="shared" si="2"/>
        <v>0</v>
      </c>
      <c r="AG36" s="19">
        <f t="shared" si="3"/>
        <v>0</v>
      </c>
      <c r="AH36" s="19">
        <f t="shared" si="4"/>
        <v>0</v>
      </c>
      <c r="AI36" s="19">
        <f t="shared" si="5"/>
        <v>0</v>
      </c>
      <c r="AJ36" s="19">
        <f t="shared" si="6"/>
        <v>0</v>
      </c>
      <c r="AL36" s="20">
        <f t="shared" si="18"/>
        <v>0</v>
      </c>
      <c r="AM36" s="20">
        <f t="shared" si="19"/>
        <v>0</v>
      </c>
      <c r="AN36" s="20">
        <f t="shared" si="20"/>
        <v>0</v>
      </c>
      <c r="AO36" s="20">
        <f t="shared" si="21"/>
        <v>0</v>
      </c>
      <c r="AP36" s="20">
        <f t="shared" si="22"/>
        <v>0</v>
      </c>
      <c r="AQ36" s="20">
        <f t="shared" si="23"/>
        <v>0</v>
      </c>
      <c r="AR36" s="20">
        <f t="shared" si="24"/>
        <v>0</v>
      </c>
      <c r="AS36" s="20">
        <f t="shared" si="25"/>
        <v>0</v>
      </c>
      <c r="AT36" s="20">
        <f t="shared" si="26"/>
        <v>0</v>
      </c>
      <c r="AU36" s="20">
        <f t="shared" si="27"/>
        <v>0</v>
      </c>
      <c r="AV36" s="20">
        <f t="shared" si="28"/>
        <v>0</v>
      </c>
      <c r="AW36" s="20">
        <f t="shared" si="29"/>
        <v>0</v>
      </c>
    </row>
    <row r="37" spans="2:49" x14ac:dyDescent="0.3">
      <c r="B37" s="302">
        <v>14</v>
      </c>
      <c r="C37" s="222">
        <f t="shared" si="30"/>
        <v>0</v>
      </c>
      <c r="D37" s="302">
        <f t="shared" si="31"/>
        <v>0</v>
      </c>
      <c r="E37" s="222">
        <f t="shared" si="8"/>
        <v>0</v>
      </c>
      <c r="F37" s="302">
        <f t="shared" si="31"/>
        <v>0</v>
      </c>
      <c r="G37" s="222">
        <f t="shared" si="8"/>
        <v>0</v>
      </c>
      <c r="H37" s="302">
        <f t="shared" ref="H37" si="63">(G37/G$30)*100</f>
        <v>0</v>
      </c>
      <c r="I37" s="222">
        <f t="shared" si="8"/>
        <v>0</v>
      </c>
      <c r="J37" s="302">
        <f t="shared" ref="J37" si="64">(I37/I$30)*100</f>
        <v>0</v>
      </c>
      <c r="K37" s="222">
        <f t="shared" si="8"/>
        <v>0</v>
      </c>
      <c r="L37" s="302">
        <f t="shared" ref="L37" si="65">(K37/K$30)*100</f>
        <v>0</v>
      </c>
      <c r="M37" s="222">
        <f t="shared" si="8"/>
        <v>0</v>
      </c>
      <c r="N37" s="302">
        <f t="shared" ref="N37" si="66">(M37/M$30)*100</f>
        <v>0</v>
      </c>
      <c r="O37" s="222">
        <f t="shared" si="8"/>
        <v>0</v>
      </c>
      <c r="P37" s="302">
        <f t="shared" ref="P37" si="67">(O37/O$30)*100</f>
        <v>0</v>
      </c>
      <c r="Q37" s="222">
        <f t="shared" si="9"/>
        <v>0</v>
      </c>
      <c r="R37" s="302">
        <f t="shared" ref="R37" si="68">(Q37/Q$30)*100</f>
        <v>0</v>
      </c>
      <c r="T37" s="222">
        <f t="shared" si="10"/>
        <v>0</v>
      </c>
      <c r="U37" s="222">
        <f t="shared" si="11"/>
        <v>0</v>
      </c>
      <c r="V37" s="222">
        <f t="shared" si="12"/>
        <v>0</v>
      </c>
      <c r="W37" s="222">
        <f t="shared" si="13"/>
        <v>0</v>
      </c>
      <c r="X37" s="222">
        <f t="shared" si="14"/>
        <v>0</v>
      </c>
      <c r="Y37" s="222">
        <f t="shared" si="15"/>
        <v>0</v>
      </c>
      <c r="Z37" s="222">
        <f t="shared" si="16"/>
        <v>0</v>
      </c>
      <c r="AA37" s="222">
        <f t="shared" si="17"/>
        <v>0</v>
      </c>
      <c r="AC37" s="19">
        <f t="shared" si="38"/>
        <v>0</v>
      </c>
      <c r="AD37" s="19">
        <f t="shared" si="0"/>
        <v>0</v>
      </c>
      <c r="AE37" s="19">
        <f t="shared" si="1"/>
        <v>0</v>
      </c>
      <c r="AF37" s="19">
        <f t="shared" si="2"/>
        <v>0</v>
      </c>
      <c r="AG37" s="19">
        <f t="shared" si="3"/>
        <v>0</v>
      </c>
      <c r="AH37" s="19">
        <f t="shared" si="4"/>
        <v>0</v>
      </c>
      <c r="AI37" s="19">
        <f t="shared" si="5"/>
        <v>0</v>
      </c>
      <c r="AJ37" s="19">
        <f t="shared" si="6"/>
        <v>0</v>
      </c>
      <c r="AL37" s="20">
        <f t="shared" si="18"/>
        <v>0</v>
      </c>
      <c r="AM37" s="20">
        <f t="shared" si="19"/>
        <v>0</v>
      </c>
      <c r="AN37" s="20">
        <f t="shared" si="20"/>
        <v>0</v>
      </c>
      <c r="AO37" s="20">
        <f t="shared" si="21"/>
        <v>0</v>
      </c>
      <c r="AP37" s="20">
        <f t="shared" si="22"/>
        <v>0</v>
      </c>
      <c r="AQ37" s="20">
        <f t="shared" si="23"/>
        <v>0</v>
      </c>
      <c r="AR37" s="20">
        <f t="shared" si="24"/>
        <v>0</v>
      </c>
      <c r="AS37" s="20">
        <f t="shared" si="25"/>
        <v>0</v>
      </c>
      <c r="AT37" s="20">
        <f t="shared" si="26"/>
        <v>0</v>
      </c>
      <c r="AU37" s="20">
        <f t="shared" si="27"/>
        <v>0</v>
      </c>
      <c r="AV37" s="20">
        <f t="shared" si="28"/>
        <v>0</v>
      </c>
      <c r="AW37" s="20">
        <f t="shared" si="29"/>
        <v>0</v>
      </c>
    </row>
    <row r="38" spans="2:49" x14ac:dyDescent="0.3">
      <c r="B38" s="302">
        <v>13</v>
      </c>
      <c r="C38" s="222">
        <f t="shared" si="30"/>
        <v>0</v>
      </c>
      <c r="D38" s="302">
        <f t="shared" si="31"/>
        <v>0</v>
      </c>
      <c r="E38" s="222">
        <f t="shared" si="8"/>
        <v>0</v>
      </c>
      <c r="F38" s="302">
        <f t="shared" si="31"/>
        <v>0</v>
      </c>
      <c r="G38" s="222">
        <f t="shared" si="8"/>
        <v>0</v>
      </c>
      <c r="H38" s="302">
        <f t="shared" ref="H38" si="69">(G38/G$30)*100</f>
        <v>0</v>
      </c>
      <c r="I38" s="222">
        <f t="shared" si="8"/>
        <v>0</v>
      </c>
      <c r="J38" s="302">
        <f t="shared" ref="J38" si="70">(I38/I$30)*100</f>
        <v>0</v>
      </c>
      <c r="K38" s="222">
        <f t="shared" si="8"/>
        <v>0</v>
      </c>
      <c r="L38" s="302">
        <f t="shared" ref="L38" si="71">(K38/K$30)*100</f>
        <v>0</v>
      </c>
      <c r="M38" s="222">
        <f t="shared" si="8"/>
        <v>0</v>
      </c>
      <c r="N38" s="302">
        <f t="shared" ref="N38" si="72">(M38/M$30)*100</f>
        <v>0</v>
      </c>
      <c r="O38" s="222">
        <f t="shared" si="8"/>
        <v>0</v>
      </c>
      <c r="P38" s="302">
        <f t="shared" ref="P38" si="73">(O38/O$30)*100</f>
        <v>0</v>
      </c>
      <c r="Q38" s="222">
        <f t="shared" si="9"/>
        <v>0</v>
      </c>
      <c r="R38" s="302">
        <f t="shared" ref="R38" si="74">(Q38/Q$30)*100</f>
        <v>0</v>
      </c>
      <c r="T38" s="222">
        <f t="shared" si="10"/>
        <v>0</v>
      </c>
      <c r="U38" s="222">
        <f t="shared" si="11"/>
        <v>0</v>
      </c>
      <c r="V38" s="222">
        <f t="shared" si="12"/>
        <v>0</v>
      </c>
      <c r="W38" s="222">
        <f t="shared" si="13"/>
        <v>0</v>
      </c>
      <c r="X38" s="222">
        <f t="shared" si="14"/>
        <v>0</v>
      </c>
      <c r="Y38" s="222">
        <f t="shared" si="15"/>
        <v>0</v>
      </c>
      <c r="Z38" s="222">
        <f t="shared" si="16"/>
        <v>0</v>
      </c>
      <c r="AA38" s="222">
        <f t="shared" si="17"/>
        <v>0</v>
      </c>
      <c r="AC38" s="19">
        <f t="shared" si="38"/>
        <v>0</v>
      </c>
      <c r="AD38" s="19">
        <f t="shared" si="0"/>
        <v>0</v>
      </c>
      <c r="AE38" s="19">
        <f t="shared" si="1"/>
        <v>0</v>
      </c>
      <c r="AF38" s="19">
        <f t="shared" si="2"/>
        <v>0</v>
      </c>
      <c r="AG38" s="19">
        <f t="shared" si="3"/>
        <v>0</v>
      </c>
      <c r="AH38" s="19">
        <f t="shared" si="4"/>
        <v>0</v>
      </c>
      <c r="AI38" s="19">
        <f t="shared" si="5"/>
        <v>0</v>
      </c>
      <c r="AJ38" s="19">
        <f t="shared" si="6"/>
        <v>0</v>
      </c>
      <c r="AL38" s="20">
        <f t="shared" si="18"/>
        <v>0</v>
      </c>
      <c r="AM38" s="20">
        <f t="shared" si="19"/>
        <v>0</v>
      </c>
      <c r="AN38" s="20">
        <f t="shared" si="20"/>
        <v>0</v>
      </c>
      <c r="AO38" s="20">
        <f t="shared" si="21"/>
        <v>0</v>
      </c>
      <c r="AP38" s="20">
        <f t="shared" si="22"/>
        <v>0</v>
      </c>
      <c r="AQ38" s="20">
        <f t="shared" si="23"/>
        <v>0</v>
      </c>
      <c r="AR38" s="20">
        <f t="shared" si="24"/>
        <v>0</v>
      </c>
      <c r="AS38" s="20">
        <f t="shared" si="25"/>
        <v>0</v>
      </c>
      <c r="AT38" s="20">
        <f t="shared" si="26"/>
        <v>0</v>
      </c>
      <c r="AU38" s="20">
        <f t="shared" si="27"/>
        <v>0</v>
      </c>
      <c r="AV38" s="20">
        <f t="shared" si="28"/>
        <v>0</v>
      </c>
      <c r="AW38" s="20">
        <f t="shared" si="29"/>
        <v>0</v>
      </c>
    </row>
    <row r="39" spans="2:49" x14ac:dyDescent="0.3">
      <c r="B39" s="74">
        <v>12</v>
      </c>
      <c r="C39" s="222">
        <f t="shared" si="30"/>
        <v>0</v>
      </c>
      <c r="D39" s="302">
        <f t="shared" si="31"/>
        <v>0</v>
      </c>
      <c r="E39" s="222">
        <f t="shared" si="8"/>
        <v>0</v>
      </c>
      <c r="F39" s="302">
        <f t="shared" si="31"/>
        <v>0</v>
      </c>
      <c r="G39" s="222">
        <f t="shared" si="8"/>
        <v>0</v>
      </c>
      <c r="H39" s="302">
        <f t="shared" ref="H39" si="75">(G39/G$30)*100</f>
        <v>0</v>
      </c>
      <c r="I39" s="222">
        <f t="shared" si="8"/>
        <v>0</v>
      </c>
      <c r="J39" s="302">
        <f t="shared" ref="J39" si="76">(I39/I$30)*100</f>
        <v>0</v>
      </c>
      <c r="K39" s="222">
        <f t="shared" si="8"/>
        <v>0</v>
      </c>
      <c r="L39" s="302">
        <f t="shared" ref="L39" si="77">(K39/K$30)*100</f>
        <v>0</v>
      </c>
      <c r="M39" s="222">
        <f t="shared" si="8"/>
        <v>0</v>
      </c>
      <c r="N39" s="302">
        <f t="shared" ref="N39" si="78">(M39/M$30)*100</f>
        <v>0</v>
      </c>
      <c r="O39" s="222">
        <f t="shared" si="8"/>
        <v>0</v>
      </c>
      <c r="P39" s="302">
        <f t="shared" ref="P39" si="79">(O39/O$30)*100</f>
        <v>0</v>
      </c>
      <c r="Q39" s="222">
        <f t="shared" si="9"/>
        <v>0</v>
      </c>
      <c r="R39" s="302">
        <f t="shared" ref="R39" si="80">(Q39/Q$30)*100</f>
        <v>0</v>
      </c>
      <c r="T39" s="222">
        <f t="shared" si="10"/>
        <v>0</v>
      </c>
      <c r="U39" s="222">
        <f t="shared" si="11"/>
        <v>0</v>
      </c>
      <c r="V39" s="222">
        <f t="shared" si="12"/>
        <v>0</v>
      </c>
      <c r="W39" s="222">
        <f t="shared" si="13"/>
        <v>0</v>
      </c>
      <c r="X39" s="222">
        <f t="shared" si="14"/>
        <v>0</v>
      </c>
      <c r="Y39" s="222">
        <f t="shared" si="15"/>
        <v>0</v>
      </c>
      <c r="Z39" s="222">
        <f t="shared" si="16"/>
        <v>0</v>
      </c>
      <c r="AA39" s="222">
        <f t="shared" si="17"/>
        <v>0</v>
      </c>
      <c r="AC39" s="19">
        <f t="shared" si="38"/>
        <v>0</v>
      </c>
      <c r="AD39" s="19">
        <f t="shared" si="0"/>
        <v>0</v>
      </c>
      <c r="AE39" s="19">
        <f t="shared" si="1"/>
        <v>0</v>
      </c>
      <c r="AF39" s="19">
        <f t="shared" si="2"/>
        <v>0</v>
      </c>
      <c r="AG39" s="19">
        <f t="shared" si="3"/>
        <v>0</v>
      </c>
      <c r="AH39" s="19">
        <f t="shared" si="4"/>
        <v>0</v>
      </c>
      <c r="AI39" s="19">
        <f t="shared" si="5"/>
        <v>0</v>
      </c>
      <c r="AJ39" s="19">
        <f t="shared" si="6"/>
        <v>0</v>
      </c>
      <c r="AL39" s="20">
        <f t="shared" si="18"/>
        <v>0</v>
      </c>
      <c r="AM39" s="20">
        <f t="shared" si="19"/>
        <v>0</v>
      </c>
      <c r="AN39" s="20">
        <f t="shared" si="20"/>
        <v>0</v>
      </c>
      <c r="AO39" s="20">
        <f t="shared" si="21"/>
        <v>0</v>
      </c>
      <c r="AP39" s="20">
        <f t="shared" si="22"/>
        <v>0</v>
      </c>
      <c r="AQ39" s="20">
        <f t="shared" si="23"/>
        <v>0</v>
      </c>
      <c r="AR39" s="20">
        <f t="shared" si="24"/>
        <v>0</v>
      </c>
      <c r="AS39" s="20">
        <f t="shared" si="25"/>
        <v>0</v>
      </c>
      <c r="AT39" s="20">
        <f t="shared" si="26"/>
        <v>0</v>
      </c>
      <c r="AU39" s="20">
        <f t="shared" si="27"/>
        <v>0</v>
      </c>
      <c r="AV39" s="20">
        <f t="shared" si="28"/>
        <v>0</v>
      </c>
      <c r="AW39" s="20">
        <f t="shared" si="29"/>
        <v>0</v>
      </c>
    </row>
    <row r="40" spans="2:49" x14ac:dyDescent="0.3">
      <c r="B40" s="74">
        <v>11</v>
      </c>
      <c r="C40" s="222">
        <f t="shared" si="30"/>
        <v>0</v>
      </c>
      <c r="D40" s="302">
        <f t="shared" si="31"/>
        <v>0</v>
      </c>
      <c r="E40" s="222">
        <f t="shared" si="8"/>
        <v>0</v>
      </c>
      <c r="F40" s="302">
        <f t="shared" si="31"/>
        <v>0</v>
      </c>
      <c r="G40" s="222">
        <f t="shared" si="8"/>
        <v>0</v>
      </c>
      <c r="H40" s="302">
        <f t="shared" ref="H40" si="81">(G40/G$30)*100</f>
        <v>0</v>
      </c>
      <c r="I40" s="222">
        <f t="shared" si="8"/>
        <v>0</v>
      </c>
      <c r="J40" s="302">
        <f t="shared" ref="J40" si="82">(I40/I$30)*100</f>
        <v>0</v>
      </c>
      <c r="K40" s="222">
        <f t="shared" si="8"/>
        <v>0</v>
      </c>
      <c r="L40" s="302">
        <f t="shared" ref="L40" si="83">(K40/K$30)*100</f>
        <v>0</v>
      </c>
      <c r="M40" s="222">
        <f t="shared" si="8"/>
        <v>0</v>
      </c>
      <c r="N40" s="302">
        <f t="shared" ref="N40" si="84">(M40/M$30)*100</f>
        <v>0</v>
      </c>
      <c r="O40" s="222">
        <f t="shared" si="8"/>
        <v>0</v>
      </c>
      <c r="P40" s="302">
        <f t="shared" ref="P40" si="85">(O40/O$30)*100</f>
        <v>0</v>
      </c>
      <c r="Q40" s="222">
        <f t="shared" si="9"/>
        <v>0</v>
      </c>
      <c r="R40" s="302">
        <f t="shared" ref="R40" si="86">(Q40/Q$30)*100</f>
        <v>0</v>
      </c>
      <c r="T40" s="222">
        <f t="shared" si="10"/>
        <v>0</v>
      </c>
      <c r="U40" s="222">
        <f t="shared" si="11"/>
        <v>0</v>
      </c>
      <c r="V40" s="222">
        <f t="shared" si="12"/>
        <v>0</v>
      </c>
      <c r="W40" s="222">
        <f t="shared" si="13"/>
        <v>0</v>
      </c>
      <c r="X40" s="222">
        <f t="shared" si="14"/>
        <v>0</v>
      </c>
      <c r="Y40" s="222">
        <f t="shared" si="15"/>
        <v>0</v>
      </c>
      <c r="Z40" s="222">
        <f t="shared" si="16"/>
        <v>0</v>
      </c>
      <c r="AA40" s="222">
        <f t="shared" si="17"/>
        <v>0</v>
      </c>
      <c r="AC40" s="19">
        <f t="shared" si="38"/>
        <v>0</v>
      </c>
      <c r="AD40" s="19">
        <f t="shared" si="0"/>
        <v>0</v>
      </c>
      <c r="AE40" s="19">
        <f t="shared" si="1"/>
        <v>0</v>
      </c>
      <c r="AF40" s="19">
        <f t="shared" si="2"/>
        <v>0</v>
      </c>
      <c r="AG40" s="19">
        <f t="shared" si="3"/>
        <v>0</v>
      </c>
      <c r="AH40" s="19">
        <f t="shared" si="4"/>
        <v>0</v>
      </c>
      <c r="AI40" s="19">
        <f t="shared" si="5"/>
        <v>0</v>
      </c>
      <c r="AJ40" s="19">
        <f t="shared" si="6"/>
        <v>0</v>
      </c>
      <c r="AL40" s="20">
        <f t="shared" si="18"/>
        <v>0</v>
      </c>
      <c r="AM40" s="20">
        <f t="shared" si="19"/>
        <v>0</v>
      </c>
      <c r="AN40" s="20">
        <f t="shared" si="20"/>
        <v>0</v>
      </c>
      <c r="AO40" s="20">
        <f t="shared" si="21"/>
        <v>0</v>
      </c>
      <c r="AP40" s="20">
        <f t="shared" si="22"/>
        <v>0</v>
      </c>
      <c r="AQ40" s="20">
        <f t="shared" si="23"/>
        <v>0</v>
      </c>
      <c r="AR40" s="20">
        <f t="shared" si="24"/>
        <v>0</v>
      </c>
      <c r="AS40" s="20">
        <f t="shared" si="25"/>
        <v>0</v>
      </c>
      <c r="AT40" s="20">
        <f t="shared" si="26"/>
        <v>0</v>
      </c>
      <c r="AU40" s="20">
        <f t="shared" si="27"/>
        <v>0</v>
      </c>
      <c r="AV40" s="20">
        <f t="shared" si="28"/>
        <v>0</v>
      </c>
      <c r="AW40" s="20">
        <f t="shared" si="29"/>
        <v>0</v>
      </c>
    </row>
    <row r="41" spans="2:49" x14ac:dyDescent="0.3">
      <c r="B41" s="302">
        <v>10</v>
      </c>
      <c r="C41" s="222">
        <f t="shared" si="30"/>
        <v>0</v>
      </c>
      <c r="D41" s="302">
        <f t="shared" si="31"/>
        <v>0</v>
      </c>
      <c r="E41" s="222">
        <f t="shared" si="8"/>
        <v>0</v>
      </c>
      <c r="F41" s="302">
        <f t="shared" si="31"/>
        <v>0</v>
      </c>
      <c r="G41" s="222">
        <f t="shared" si="8"/>
        <v>0</v>
      </c>
      <c r="H41" s="302">
        <f t="shared" ref="H41" si="87">(G41/G$30)*100</f>
        <v>0</v>
      </c>
      <c r="I41" s="222">
        <f t="shared" si="8"/>
        <v>0</v>
      </c>
      <c r="J41" s="302">
        <f t="shared" ref="J41" si="88">(I41/I$30)*100</f>
        <v>0</v>
      </c>
      <c r="K41" s="222">
        <f t="shared" si="8"/>
        <v>0</v>
      </c>
      <c r="L41" s="302">
        <f t="shared" ref="L41" si="89">(K41/K$30)*100</f>
        <v>0</v>
      </c>
      <c r="M41" s="222">
        <f t="shared" si="8"/>
        <v>0</v>
      </c>
      <c r="N41" s="302">
        <f t="shared" ref="N41" si="90">(M41/M$30)*100</f>
        <v>0</v>
      </c>
      <c r="O41" s="222">
        <f t="shared" si="8"/>
        <v>0</v>
      </c>
      <c r="P41" s="302">
        <f t="shared" ref="P41" si="91">(O41/O$30)*100</f>
        <v>0</v>
      </c>
      <c r="Q41" s="222">
        <f t="shared" si="9"/>
        <v>0</v>
      </c>
      <c r="R41" s="302">
        <f t="shared" ref="R41" si="92">(Q41/Q$30)*100</f>
        <v>0</v>
      </c>
      <c r="T41" s="222">
        <f t="shared" si="10"/>
        <v>0</v>
      </c>
      <c r="U41" s="222">
        <f t="shared" si="11"/>
        <v>0</v>
      </c>
      <c r="V41" s="222">
        <f t="shared" si="12"/>
        <v>0</v>
      </c>
      <c r="W41" s="222">
        <f t="shared" si="13"/>
        <v>0</v>
      </c>
      <c r="X41" s="222">
        <f t="shared" si="14"/>
        <v>0</v>
      </c>
      <c r="Y41" s="222">
        <f t="shared" si="15"/>
        <v>0</v>
      </c>
      <c r="Z41" s="222">
        <f t="shared" si="16"/>
        <v>0</v>
      </c>
      <c r="AA41" s="222">
        <f t="shared" si="17"/>
        <v>0</v>
      </c>
      <c r="AC41" s="19">
        <f t="shared" si="38"/>
        <v>0</v>
      </c>
      <c r="AD41" s="19">
        <f t="shared" si="0"/>
        <v>0</v>
      </c>
      <c r="AE41" s="19">
        <f t="shared" si="1"/>
        <v>0</v>
      </c>
      <c r="AF41" s="19">
        <f t="shared" si="2"/>
        <v>0</v>
      </c>
      <c r="AG41" s="19">
        <f t="shared" si="3"/>
        <v>0</v>
      </c>
      <c r="AH41" s="19">
        <f t="shared" si="4"/>
        <v>0</v>
      </c>
      <c r="AI41" s="19">
        <f t="shared" si="5"/>
        <v>0</v>
      </c>
      <c r="AJ41" s="19">
        <f t="shared" si="6"/>
        <v>0</v>
      </c>
      <c r="AL41" s="20">
        <f t="shared" si="18"/>
        <v>0</v>
      </c>
      <c r="AM41" s="20">
        <f t="shared" si="19"/>
        <v>0</v>
      </c>
      <c r="AN41" s="20">
        <f t="shared" si="20"/>
        <v>0</v>
      </c>
      <c r="AO41" s="20">
        <f t="shared" si="21"/>
        <v>0</v>
      </c>
      <c r="AP41" s="20">
        <f t="shared" si="22"/>
        <v>0</v>
      </c>
      <c r="AQ41" s="20">
        <f t="shared" si="23"/>
        <v>0</v>
      </c>
      <c r="AR41" s="20">
        <f t="shared" si="24"/>
        <v>0</v>
      </c>
      <c r="AS41" s="20">
        <f t="shared" si="25"/>
        <v>0</v>
      </c>
      <c r="AT41" s="20">
        <f t="shared" si="26"/>
        <v>0</v>
      </c>
      <c r="AU41" s="20">
        <f t="shared" si="27"/>
        <v>0</v>
      </c>
      <c r="AV41" s="20">
        <f t="shared" si="28"/>
        <v>0</v>
      </c>
      <c r="AW41" s="20">
        <f t="shared" si="29"/>
        <v>0</v>
      </c>
    </row>
    <row r="42" spans="2:49" x14ac:dyDescent="0.3">
      <c r="B42" s="302">
        <v>9</v>
      </c>
      <c r="C42" s="222">
        <f t="shared" si="30"/>
        <v>0</v>
      </c>
      <c r="D42" s="302">
        <f t="shared" si="31"/>
        <v>0</v>
      </c>
      <c r="E42" s="222">
        <f t="shared" si="8"/>
        <v>0</v>
      </c>
      <c r="F42" s="302">
        <f t="shared" si="31"/>
        <v>0</v>
      </c>
      <c r="G42" s="222">
        <f t="shared" si="8"/>
        <v>0</v>
      </c>
      <c r="H42" s="302">
        <f t="shared" ref="H42" si="93">(G42/G$30)*100</f>
        <v>0</v>
      </c>
      <c r="I42" s="222">
        <f t="shared" si="8"/>
        <v>0</v>
      </c>
      <c r="J42" s="302">
        <f t="shared" ref="J42" si="94">(I42/I$30)*100</f>
        <v>0</v>
      </c>
      <c r="K42" s="222">
        <f t="shared" si="8"/>
        <v>0</v>
      </c>
      <c r="L42" s="302">
        <f t="shared" ref="L42" si="95">(K42/K$30)*100</f>
        <v>0</v>
      </c>
      <c r="M42" s="222">
        <f t="shared" si="8"/>
        <v>0</v>
      </c>
      <c r="N42" s="302">
        <f t="shared" ref="N42" si="96">(M42/M$30)*100</f>
        <v>0</v>
      </c>
      <c r="O42" s="222">
        <f t="shared" si="8"/>
        <v>0</v>
      </c>
      <c r="P42" s="302">
        <f t="shared" ref="P42" si="97">(O42/O$30)*100</f>
        <v>0</v>
      </c>
      <c r="Q42" s="222">
        <f t="shared" si="9"/>
        <v>0</v>
      </c>
      <c r="R42" s="302">
        <f t="shared" ref="R42" si="98">(Q42/Q$30)*100</f>
        <v>0</v>
      </c>
      <c r="T42" s="222">
        <f t="shared" si="10"/>
        <v>0</v>
      </c>
      <c r="U42" s="222">
        <f t="shared" si="11"/>
        <v>0</v>
      </c>
      <c r="V42" s="222">
        <f t="shared" si="12"/>
        <v>0</v>
      </c>
      <c r="W42" s="222">
        <f t="shared" si="13"/>
        <v>0</v>
      </c>
      <c r="X42" s="222">
        <f t="shared" si="14"/>
        <v>0</v>
      </c>
      <c r="Y42" s="222">
        <f t="shared" si="15"/>
        <v>0</v>
      </c>
      <c r="Z42" s="222">
        <f t="shared" si="16"/>
        <v>0</v>
      </c>
      <c r="AA42" s="222">
        <f t="shared" si="17"/>
        <v>0</v>
      </c>
      <c r="AC42" s="19">
        <f t="shared" si="38"/>
        <v>0</v>
      </c>
      <c r="AD42" s="19">
        <f t="shared" si="0"/>
        <v>0</v>
      </c>
      <c r="AE42" s="19">
        <f t="shared" si="1"/>
        <v>0</v>
      </c>
      <c r="AF42" s="19">
        <f t="shared" si="2"/>
        <v>0</v>
      </c>
      <c r="AG42" s="19">
        <f t="shared" si="3"/>
        <v>0</v>
      </c>
      <c r="AH42" s="19">
        <f t="shared" si="4"/>
        <v>0</v>
      </c>
      <c r="AI42" s="19">
        <f t="shared" si="5"/>
        <v>0</v>
      </c>
      <c r="AJ42" s="19">
        <f t="shared" si="6"/>
        <v>0</v>
      </c>
      <c r="AL42" s="20">
        <f t="shared" si="18"/>
        <v>0</v>
      </c>
      <c r="AM42" s="20">
        <f t="shared" si="19"/>
        <v>0</v>
      </c>
      <c r="AN42" s="20">
        <f t="shared" si="20"/>
        <v>0</v>
      </c>
      <c r="AO42" s="20">
        <f t="shared" si="21"/>
        <v>0</v>
      </c>
      <c r="AP42" s="20">
        <f t="shared" si="22"/>
        <v>0</v>
      </c>
      <c r="AQ42" s="20">
        <f t="shared" si="23"/>
        <v>0</v>
      </c>
      <c r="AR42" s="20">
        <f t="shared" si="24"/>
        <v>0</v>
      </c>
      <c r="AS42" s="20">
        <f t="shared" si="25"/>
        <v>0</v>
      </c>
      <c r="AT42" s="20">
        <f t="shared" si="26"/>
        <v>0</v>
      </c>
      <c r="AU42" s="20">
        <f t="shared" si="27"/>
        <v>0</v>
      </c>
      <c r="AV42" s="20">
        <f t="shared" si="28"/>
        <v>0</v>
      </c>
      <c r="AW42" s="20">
        <f t="shared" si="29"/>
        <v>0</v>
      </c>
    </row>
    <row r="43" spans="2:49" x14ac:dyDescent="0.3">
      <c r="B43" s="302">
        <v>8</v>
      </c>
      <c r="C43" s="222">
        <f t="shared" si="30"/>
        <v>0</v>
      </c>
      <c r="D43" s="302">
        <f t="shared" si="31"/>
        <v>0</v>
      </c>
      <c r="E43" s="222">
        <f t="shared" si="8"/>
        <v>0</v>
      </c>
      <c r="F43" s="302">
        <f t="shared" si="31"/>
        <v>0</v>
      </c>
      <c r="G43" s="222">
        <f t="shared" si="8"/>
        <v>0</v>
      </c>
      <c r="H43" s="302">
        <f t="shared" ref="H43" si="99">(G43/G$30)*100</f>
        <v>0</v>
      </c>
      <c r="I43" s="222">
        <f t="shared" si="8"/>
        <v>0</v>
      </c>
      <c r="J43" s="302">
        <f t="shared" ref="J43" si="100">(I43/I$30)*100</f>
        <v>0</v>
      </c>
      <c r="K43" s="222">
        <f t="shared" si="8"/>
        <v>0</v>
      </c>
      <c r="L43" s="302">
        <f t="shared" ref="L43" si="101">(K43/K$30)*100</f>
        <v>0</v>
      </c>
      <c r="M43" s="222">
        <f t="shared" si="8"/>
        <v>0</v>
      </c>
      <c r="N43" s="302">
        <f t="shared" ref="N43" si="102">(M43/M$30)*100</f>
        <v>0</v>
      </c>
      <c r="O43" s="222">
        <f t="shared" si="8"/>
        <v>0</v>
      </c>
      <c r="P43" s="302">
        <f t="shared" ref="P43" si="103">(O43/O$30)*100</f>
        <v>0</v>
      </c>
      <c r="Q43" s="222">
        <f t="shared" si="9"/>
        <v>0</v>
      </c>
      <c r="R43" s="302">
        <f t="shared" ref="R43" si="104">(Q43/Q$30)*100</f>
        <v>0</v>
      </c>
      <c r="T43" s="222">
        <f t="shared" si="10"/>
        <v>0</v>
      </c>
      <c r="U43" s="222">
        <f t="shared" si="11"/>
        <v>0</v>
      </c>
      <c r="V43" s="222">
        <f t="shared" si="12"/>
        <v>0</v>
      </c>
      <c r="W43" s="222">
        <f t="shared" si="13"/>
        <v>0</v>
      </c>
      <c r="X43" s="222">
        <f t="shared" si="14"/>
        <v>0</v>
      </c>
      <c r="Y43" s="222">
        <f t="shared" si="15"/>
        <v>0</v>
      </c>
      <c r="Z43" s="222">
        <f t="shared" si="16"/>
        <v>0</v>
      </c>
      <c r="AA43" s="222">
        <f t="shared" si="17"/>
        <v>0</v>
      </c>
      <c r="AC43" s="19">
        <f t="shared" si="38"/>
        <v>0</v>
      </c>
      <c r="AD43" s="19">
        <f t="shared" si="0"/>
        <v>0</v>
      </c>
      <c r="AE43" s="19">
        <f t="shared" si="1"/>
        <v>0</v>
      </c>
      <c r="AF43" s="19">
        <f t="shared" si="2"/>
        <v>0</v>
      </c>
      <c r="AG43" s="19">
        <f t="shared" si="3"/>
        <v>0</v>
      </c>
      <c r="AH43" s="19">
        <f t="shared" si="4"/>
        <v>0</v>
      </c>
      <c r="AI43" s="19">
        <f t="shared" si="5"/>
        <v>0</v>
      </c>
      <c r="AJ43" s="19">
        <f t="shared" si="6"/>
        <v>0</v>
      </c>
      <c r="AL43" s="20">
        <f t="shared" si="18"/>
        <v>0</v>
      </c>
      <c r="AM43" s="20">
        <f t="shared" si="19"/>
        <v>0</v>
      </c>
      <c r="AN43" s="20">
        <f t="shared" si="20"/>
        <v>0</v>
      </c>
      <c r="AO43" s="20">
        <f t="shared" si="21"/>
        <v>0</v>
      </c>
      <c r="AP43" s="20">
        <f t="shared" si="22"/>
        <v>0</v>
      </c>
      <c r="AQ43" s="20">
        <f t="shared" si="23"/>
        <v>0</v>
      </c>
      <c r="AR43" s="20">
        <f t="shared" si="24"/>
        <v>0</v>
      </c>
      <c r="AS43" s="20">
        <f t="shared" si="25"/>
        <v>0</v>
      </c>
      <c r="AT43" s="20">
        <f t="shared" si="26"/>
        <v>0</v>
      </c>
      <c r="AU43" s="20">
        <f t="shared" si="27"/>
        <v>0</v>
      </c>
      <c r="AV43" s="20">
        <f t="shared" si="28"/>
        <v>0</v>
      </c>
      <c r="AW43" s="20">
        <f t="shared" si="29"/>
        <v>0</v>
      </c>
    </row>
    <row r="44" spans="2:49" x14ac:dyDescent="0.3">
      <c r="B44" s="302">
        <v>7</v>
      </c>
      <c r="C44" s="222">
        <f t="shared" si="30"/>
        <v>0</v>
      </c>
      <c r="D44" s="302">
        <f t="shared" si="31"/>
        <v>0</v>
      </c>
      <c r="E44" s="222">
        <f t="shared" si="8"/>
        <v>0</v>
      </c>
      <c r="F44" s="302">
        <f t="shared" si="31"/>
        <v>0</v>
      </c>
      <c r="G44" s="222">
        <f t="shared" si="8"/>
        <v>0</v>
      </c>
      <c r="H44" s="302">
        <f t="shared" ref="H44" si="105">(G44/G$30)*100</f>
        <v>0</v>
      </c>
      <c r="I44" s="222">
        <f t="shared" si="8"/>
        <v>0</v>
      </c>
      <c r="J44" s="302">
        <f t="shared" ref="J44" si="106">(I44/I$30)*100</f>
        <v>0</v>
      </c>
      <c r="K44" s="222">
        <f t="shared" si="8"/>
        <v>0</v>
      </c>
      <c r="L44" s="302">
        <f t="shared" ref="L44" si="107">(K44/K$30)*100</f>
        <v>0</v>
      </c>
      <c r="M44" s="222">
        <f t="shared" si="8"/>
        <v>0</v>
      </c>
      <c r="N44" s="302">
        <f t="shared" ref="N44" si="108">(M44/M$30)*100</f>
        <v>0</v>
      </c>
      <c r="O44" s="222">
        <f t="shared" si="8"/>
        <v>0</v>
      </c>
      <c r="P44" s="302">
        <f t="shared" ref="P44" si="109">(O44/O$30)*100</f>
        <v>0</v>
      </c>
      <c r="Q44" s="222">
        <f t="shared" si="9"/>
        <v>0</v>
      </c>
      <c r="R44" s="302">
        <f t="shared" ref="R44" si="110">(Q44/Q$30)*100</f>
        <v>0</v>
      </c>
      <c r="T44" s="222">
        <f t="shared" si="10"/>
        <v>0</v>
      </c>
      <c r="U44" s="222">
        <f t="shared" si="11"/>
        <v>0</v>
      </c>
      <c r="V44" s="222">
        <f t="shared" si="12"/>
        <v>0</v>
      </c>
      <c r="W44" s="222">
        <f t="shared" si="13"/>
        <v>0</v>
      </c>
      <c r="X44" s="222">
        <f t="shared" si="14"/>
        <v>0</v>
      </c>
      <c r="Y44" s="222">
        <f t="shared" si="15"/>
        <v>0</v>
      </c>
      <c r="Z44" s="222">
        <f t="shared" si="16"/>
        <v>0</v>
      </c>
      <c r="AA44" s="222">
        <f t="shared" si="17"/>
        <v>0</v>
      </c>
      <c r="AC44" s="19">
        <f t="shared" si="38"/>
        <v>0</v>
      </c>
      <c r="AD44" s="19">
        <f t="shared" si="0"/>
        <v>0</v>
      </c>
      <c r="AE44" s="19">
        <f t="shared" si="1"/>
        <v>0</v>
      </c>
      <c r="AF44" s="19">
        <f t="shared" si="2"/>
        <v>0</v>
      </c>
      <c r="AG44" s="19">
        <f t="shared" si="3"/>
        <v>0</v>
      </c>
      <c r="AH44" s="19">
        <f t="shared" si="4"/>
        <v>0</v>
      </c>
      <c r="AI44" s="19">
        <f t="shared" si="5"/>
        <v>0</v>
      </c>
      <c r="AJ44" s="19">
        <f t="shared" si="6"/>
        <v>0</v>
      </c>
      <c r="AL44" s="20">
        <f t="shared" si="18"/>
        <v>0</v>
      </c>
      <c r="AM44" s="20">
        <f t="shared" si="19"/>
        <v>0</v>
      </c>
      <c r="AN44" s="20">
        <f t="shared" si="20"/>
        <v>0</v>
      </c>
      <c r="AO44" s="20">
        <f t="shared" si="21"/>
        <v>0</v>
      </c>
      <c r="AP44" s="20">
        <f t="shared" si="22"/>
        <v>0</v>
      </c>
      <c r="AQ44" s="20">
        <f t="shared" si="23"/>
        <v>0</v>
      </c>
      <c r="AR44" s="20">
        <f t="shared" si="24"/>
        <v>0</v>
      </c>
      <c r="AS44" s="20">
        <f t="shared" si="25"/>
        <v>0</v>
      </c>
      <c r="AT44" s="20">
        <f t="shared" si="26"/>
        <v>0</v>
      </c>
      <c r="AU44" s="20">
        <f t="shared" si="27"/>
        <v>0</v>
      </c>
      <c r="AV44" s="20">
        <f t="shared" si="28"/>
        <v>0</v>
      </c>
      <c r="AW44" s="20">
        <f t="shared" si="29"/>
        <v>0</v>
      </c>
    </row>
    <row r="45" spans="2:49" x14ac:dyDescent="0.3">
      <c r="B45" s="302">
        <v>6</v>
      </c>
      <c r="C45" s="222">
        <f t="shared" si="30"/>
        <v>0</v>
      </c>
      <c r="D45" s="302">
        <f t="shared" si="31"/>
        <v>0</v>
      </c>
      <c r="E45" s="222">
        <f t="shared" si="8"/>
        <v>0</v>
      </c>
      <c r="F45" s="302">
        <f t="shared" si="31"/>
        <v>0</v>
      </c>
      <c r="G45" s="222">
        <f t="shared" si="8"/>
        <v>0</v>
      </c>
      <c r="H45" s="302">
        <f t="shared" ref="H45" si="111">(G45/G$30)*100</f>
        <v>0</v>
      </c>
      <c r="I45" s="222">
        <f t="shared" si="8"/>
        <v>0</v>
      </c>
      <c r="J45" s="302">
        <f t="shared" ref="J45" si="112">(I45/I$30)*100</f>
        <v>0</v>
      </c>
      <c r="K45" s="222">
        <f t="shared" si="8"/>
        <v>0</v>
      </c>
      <c r="L45" s="302">
        <f t="shared" ref="L45" si="113">(K45/K$30)*100</f>
        <v>0</v>
      </c>
      <c r="M45" s="222">
        <f t="shared" si="8"/>
        <v>0</v>
      </c>
      <c r="N45" s="302">
        <f t="shared" ref="N45" si="114">(M45/M$30)*100</f>
        <v>0</v>
      </c>
      <c r="O45" s="222">
        <f t="shared" si="8"/>
        <v>0</v>
      </c>
      <c r="P45" s="302">
        <f t="shared" ref="P45" si="115">(O45/O$30)*100</f>
        <v>0</v>
      </c>
      <c r="Q45" s="222">
        <f t="shared" si="9"/>
        <v>0</v>
      </c>
      <c r="R45" s="302">
        <f t="shared" ref="R45" si="116">(Q45/Q$30)*100</f>
        <v>0</v>
      </c>
      <c r="T45" s="222">
        <f t="shared" si="10"/>
        <v>0</v>
      </c>
      <c r="U45" s="222">
        <f t="shared" si="11"/>
        <v>0</v>
      </c>
      <c r="V45" s="222">
        <f t="shared" si="12"/>
        <v>0</v>
      </c>
      <c r="W45" s="222">
        <f t="shared" si="13"/>
        <v>0</v>
      </c>
      <c r="X45" s="222">
        <f t="shared" si="14"/>
        <v>0</v>
      </c>
      <c r="Y45" s="222">
        <f t="shared" si="15"/>
        <v>0</v>
      </c>
      <c r="Z45" s="222">
        <f t="shared" si="16"/>
        <v>0</v>
      </c>
      <c r="AA45" s="222">
        <f t="shared" si="17"/>
        <v>0</v>
      </c>
      <c r="AC45" s="19">
        <f t="shared" si="38"/>
        <v>0</v>
      </c>
      <c r="AD45" s="19">
        <f t="shared" si="0"/>
        <v>0</v>
      </c>
      <c r="AE45" s="19">
        <f t="shared" si="1"/>
        <v>0</v>
      </c>
      <c r="AF45" s="19">
        <f t="shared" si="2"/>
        <v>0</v>
      </c>
      <c r="AG45" s="19">
        <f t="shared" si="3"/>
        <v>0</v>
      </c>
      <c r="AH45" s="19">
        <f t="shared" si="4"/>
        <v>0</v>
      </c>
      <c r="AI45" s="19">
        <f t="shared" si="5"/>
        <v>0</v>
      </c>
      <c r="AJ45" s="19">
        <f t="shared" si="6"/>
        <v>0</v>
      </c>
      <c r="AL45" s="20">
        <f t="shared" si="18"/>
        <v>0</v>
      </c>
      <c r="AM45" s="20">
        <f t="shared" si="19"/>
        <v>0</v>
      </c>
      <c r="AN45" s="20">
        <f t="shared" si="20"/>
        <v>0</v>
      </c>
      <c r="AO45" s="20">
        <f t="shared" si="21"/>
        <v>0</v>
      </c>
      <c r="AP45" s="20">
        <f t="shared" si="22"/>
        <v>0</v>
      </c>
      <c r="AQ45" s="20">
        <f t="shared" si="23"/>
        <v>0</v>
      </c>
      <c r="AR45" s="20">
        <f t="shared" si="24"/>
        <v>0</v>
      </c>
      <c r="AS45" s="20">
        <f t="shared" si="25"/>
        <v>0</v>
      </c>
      <c r="AT45" s="20">
        <f t="shared" si="26"/>
        <v>0</v>
      </c>
      <c r="AU45" s="20">
        <f t="shared" si="27"/>
        <v>0</v>
      </c>
      <c r="AV45" s="20">
        <f t="shared" si="28"/>
        <v>0</v>
      </c>
      <c r="AW45" s="20">
        <f t="shared" si="29"/>
        <v>0</v>
      </c>
    </row>
    <row r="46" spans="2:49" x14ac:dyDescent="0.3">
      <c r="B46" s="302">
        <v>5</v>
      </c>
      <c r="C46" s="222">
        <f t="shared" si="30"/>
        <v>0</v>
      </c>
      <c r="D46" s="302">
        <f t="shared" si="31"/>
        <v>0</v>
      </c>
      <c r="E46" s="222">
        <f t="shared" si="8"/>
        <v>0</v>
      </c>
      <c r="F46" s="302">
        <f t="shared" si="31"/>
        <v>0</v>
      </c>
      <c r="G46" s="222">
        <f t="shared" si="8"/>
        <v>0</v>
      </c>
      <c r="H46" s="302">
        <f t="shared" ref="H46" si="117">(G46/G$30)*100</f>
        <v>0</v>
      </c>
      <c r="I46" s="222">
        <f t="shared" si="8"/>
        <v>0</v>
      </c>
      <c r="J46" s="302">
        <f t="shared" ref="J46" si="118">(I46/I$30)*100</f>
        <v>0</v>
      </c>
      <c r="K46" s="222">
        <f t="shared" si="8"/>
        <v>0</v>
      </c>
      <c r="L46" s="302">
        <f t="shared" ref="L46" si="119">(K46/K$30)*100</f>
        <v>0</v>
      </c>
      <c r="M46" s="222">
        <f t="shared" si="8"/>
        <v>0</v>
      </c>
      <c r="N46" s="302">
        <f t="shared" ref="N46" si="120">(M46/M$30)*100</f>
        <v>0</v>
      </c>
      <c r="O46" s="222">
        <f t="shared" si="8"/>
        <v>0</v>
      </c>
      <c r="P46" s="302">
        <f t="shared" ref="P46" si="121">(O46/O$30)*100</f>
        <v>0</v>
      </c>
      <c r="Q46" s="222">
        <f t="shared" si="9"/>
        <v>0</v>
      </c>
      <c r="R46" s="302">
        <f t="shared" ref="R46" si="122">(Q46/Q$30)*100</f>
        <v>0</v>
      </c>
      <c r="T46" s="222">
        <f t="shared" si="10"/>
        <v>0</v>
      </c>
      <c r="U46" s="222">
        <f t="shared" si="11"/>
        <v>0</v>
      </c>
      <c r="V46" s="222">
        <f t="shared" si="12"/>
        <v>0</v>
      </c>
      <c r="W46" s="222">
        <f t="shared" si="13"/>
        <v>0</v>
      </c>
      <c r="X46" s="222">
        <f t="shared" si="14"/>
        <v>0</v>
      </c>
      <c r="Y46" s="222">
        <f t="shared" si="15"/>
        <v>0</v>
      </c>
      <c r="Z46" s="222">
        <f t="shared" si="16"/>
        <v>0</v>
      </c>
      <c r="AA46" s="222">
        <f t="shared" si="17"/>
        <v>0</v>
      </c>
      <c r="AC46" s="19">
        <f t="shared" si="38"/>
        <v>0</v>
      </c>
      <c r="AD46" s="19">
        <f t="shared" si="0"/>
        <v>0</v>
      </c>
      <c r="AE46" s="19">
        <f t="shared" si="1"/>
        <v>0</v>
      </c>
      <c r="AF46" s="19">
        <f t="shared" si="2"/>
        <v>0</v>
      </c>
      <c r="AG46" s="19">
        <f t="shared" si="3"/>
        <v>0</v>
      </c>
      <c r="AH46" s="19">
        <f t="shared" si="4"/>
        <v>0</v>
      </c>
      <c r="AI46" s="19">
        <f t="shared" si="5"/>
        <v>0</v>
      </c>
      <c r="AJ46" s="19">
        <f t="shared" si="6"/>
        <v>0</v>
      </c>
      <c r="AL46" s="20">
        <f t="shared" si="18"/>
        <v>0</v>
      </c>
      <c r="AM46" s="20">
        <f t="shared" si="19"/>
        <v>0</v>
      </c>
      <c r="AN46" s="20">
        <f t="shared" si="20"/>
        <v>0</v>
      </c>
      <c r="AO46" s="20">
        <f t="shared" si="21"/>
        <v>0</v>
      </c>
      <c r="AP46" s="20">
        <f t="shared" si="22"/>
        <v>0</v>
      </c>
      <c r="AQ46" s="20">
        <f t="shared" si="23"/>
        <v>0</v>
      </c>
      <c r="AR46" s="20">
        <f t="shared" si="24"/>
        <v>0</v>
      </c>
      <c r="AS46" s="20">
        <f t="shared" si="25"/>
        <v>0</v>
      </c>
      <c r="AT46" s="20">
        <f t="shared" si="26"/>
        <v>0</v>
      </c>
      <c r="AU46" s="20">
        <f t="shared" si="27"/>
        <v>0</v>
      </c>
      <c r="AV46" s="20">
        <f t="shared" si="28"/>
        <v>0</v>
      </c>
      <c r="AW46" s="20">
        <f t="shared" si="29"/>
        <v>0</v>
      </c>
    </row>
    <row r="47" spans="2:49" x14ac:dyDescent="0.3">
      <c r="B47" s="302">
        <v>4</v>
      </c>
      <c r="C47" s="222">
        <f t="shared" si="30"/>
        <v>0</v>
      </c>
      <c r="D47" s="302">
        <f t="shared" si="31"/>
        <v>0</v>
      </c>
      <c r="E47" s="222">
        <f t="shared" si="8"/>
        <v>0</v>
      </c>
      <c r="F47" s="302">
        <f t="shared" si="31"/>
        <v>0</v>
      </c>
      <c r="G47" s="222">
        <f t="shared" si="8"/>
        <v>4</v>
      </c>
      <c r="H47" s="302">
        <f t="shared" ref="H47" si="123">(G47/G$30)*100</f>
        <v>8.6561350357065567E-2</v>
      </c>
      <c r="I47" s="222">
        <f t="shared" si="8"/>
        <v>1</v>
      </c>
      <c r="J47" s="302">
        <f t="shared" ref="J47" si="124">(I47/I$30)*100</f>
        <v>1.358695652173913E-2</v>
      </c>
      <c r="K47" s="222">
        <f t="shared" si="8"/>
        <v>0</v>
      </c>
      <c r="L47" s="302">
        <f t="shared" ref="L47" si="125">(K47/K$30)*100</f>
        <v>0</v>
      </c>
      <c r="M47" s="222">
        <f t="shared" si="8"/>
        <v>6</v>
      </c>
      <c r="N47" s="302">
        <f t="shared" ref="N47" si="126">(M47/M$30)*100</f>
        <v>0.15523932729624837</v>
      </c>
      <c r="O47" s="222">
        <f t="shared" si="8"/>
        <v>0</v>
      </c>
      <c r="P47" s="302">
        <f t="shared" ref="P47" si="127">(O47/O$30)*100</f>
        <v>0</v>
      </c>
      <c r="Q47" s="222">
        <f t="shared" si="9"/>
        <v>0</v>
      </c>
      <c r="R47" s="302">
        <f t="shared" ref="R47" si="128">(Q47/Q$30)*100</f>
        <v>0</v>
      </c>
      <c r="T47" s="222">
        <f t="shared" si="10"/>
        <v>0</v>
      </c>
      <c r="U47" s="222">
        <f t="shared" si="11"/>
        <v>0</v>
      </c>
      <c r="V47" s="222">
        <f t="shared" si="12"/>
        <v>8.6561350357065567E-2</v>
      </c>
      <c r="W47" s="222">
        <f t="shared" si="13"/>
        <v>1.358695652173913E-2</v>
      </c>
      <c r="X47" s="222">
        <f t="shared" si="14"/>
        <v>0</v>
      </c>
      <c r="Y47" s="222">
        <f t="shared" si="15"/>
        <v>0.15523932729624837</v>
      </c>
      <c r="Z47" s="222">
        <f t="shared" si="16"/>
        <v>0</v>
      </c>
      <c r="AA47" s="222">
        <f t="shared" si="17"/>
        <v>0</v>
      </c>
      <c r="AC47" s="19">
        <f t="shared" si="38"/>
        <v>0</v>
      </c>
      <c r="AD47" s="19">
        <f t="shared" si="0"/>
        <v>0</v>
      </c>
      <c r="AE47" s="19">
        <f t="shared" si="1"/>
        <v>8.6561350357065565E-4</v>
      </c>
      <c r="AF47" s="19">
        <f t="shared" si="2"/>
        <v>1.3586956521739131E-4</v>
      </c>
      <c r="AG47" s="19">
        <f t="shared" si="3"/>
        <v>0</v>
      </c>
      <c r="AH47" s="19">
        <f t="shared" si="4"/>
        <v>1.5523932729624838E-3</v>
      </c>
      <c r="AI47" s="19">
        <f t="shared" si="5"/>
        <v>0</v>
      </c>
      <c r="AJ47" s="19">
        <f t="shared" si="6"/>
        <v>0</v>
      </c>
      <c r="AL47" s="20">
        <f t="shared" si="18"/>
        <v>0</v>
      </c>
      <c r="AM47" s="20">
        <f t="shared" si="19"/>
        <v>0</v>
      </c>
      <c r="AN47" s="20">
        <f t="shared" si="20"/>
        <v>0</v>
      </c>
      <c r="AO47" s="20">
        <f t="shared" si="21"/>
        <v>0</v>
      </c>
      <c r="AP47" s="20">
        <f t="shared" si="22"/>
        <v>8.6561350357065565E-4</v>
      </c>
      <c r="AQ47" s="20">
        <f t="shared" si="23"/>
        <v>1.3586956521739131E-4</v>
      </c>
      <c r="AR47" s="20">
        <f t="shared" si="24"/>
        <v>0</v>
      </c>
      <c r="AS47" s="20">
        <f t="shared" si="25"/>
        <v>1.5523932729624838E-3</v>
      </c>
      <c r="AT47" s="20">
        <f t="shared" si="26"/>
        <v>0</v>
      </c>
      <c r="AU47" s="20">
        <f t="shared" si="27"/>
        <v>0</v>
      </c>
      <c r="AV47" s="20">
        <f t="shared" si="28"/>
        <v>0</v>
      </c>
      <c r="AW47" s="20">
        <f t="shared" si="29"/>
        <v>0</v>
      </c>
    </row>
    <row r="48" spans="2:49" x14ac:dyDescent="0.3">
      <c r="B48" s="302">
        <v>3</v>
      </c>
      <c r="C48" s="222">
        <f t="shared" si="30"/>
        <v>0</v>
      </c>
      <c r="D48" s="302">
        <f t="shared" si="31"/>
        <v>0</v>
      </c>
      <c r="E48" s="222">
        <f t="shared" si="8"/>
        <v>0</v>
      </c>
      <c r="F48" s="302">
        <f t="shared" si="31"/>
        <v>0</v>
      </c>
      <c r="G48" s="222">
        <f t="shared" si="8"/>
        <v>14</v>
      </c>
      <c r="H48" s="302">
        <f t="shared" ref="H48" si="129">(G48/G$30)*100</f>
        <v>0.30296472624972953</v>
      </c>
      <c r="I48" s="222">
        <f t="shared" si="8"/>
        <v>13</v>
      </c>
      <c r="J48" s="302">
        <f t="shared" ref="J48" si="130">(I48/I$30)*100</f>
        <v>0.1766304347826087</v>
      </c>
      <c r="K48" s="222">
        <f t="shared" si="8"/>
        <v>0</v>
      </c>
      <c r="L48" s="302">
        <f t="shared" ref="L48" si="131">(K48/K$30)*100</f>
        <v>0</v>
      </c>
      <c r="M48" s="222">
        <f t="shared" si="8"/>
        <v>32</v>
      </c>
      <c r="N48" s="302">
        <f t="shared" ref="N48" si="132">(M48/M$30)*100</f>
        <v>0.82794307891332475</v>
      </c>
      <c r="O48" s="222">
        <f t="shared" si="8"/>
        <v>0</v>
      </c>
      <c r="P48" s="302">
        <f t="shared" ref="P48" si="133">(O48/O$30)*100</f>
        <v>0</v>
      </c>
      <c r="Q48" s="222">
        <f t="shared" si="9"/>
        <v>1</v>
      </c>
      <c r="R48" s="302">
        <f t="shared" ref="R48" si="134">(Q48/Q$30)*100</f>
        <v>1.802776275464215E-2</v>
      </c>
      <c r="T48" s="222">
        <f t="shared" si="10"/>
        <v>0</v>
      </c>
      <c r="U48" s="222">
        <f t="shared" si="11"/>
        <v>0</v>
      </c>
      <c r="V48" s="222">
        <f t="shared" si="12"/>
        <v>0.30296472624972953</v>
      </c>
      <c r="W48" s="222">
        <f t="shared" si="13"/>
        <v>0.1766304347826087</v>
      </c>
      <c r="X48" s="222">
        <f t="shared" si="14"/>
        <v>0</v>
      </c>
      <c r="Y48" s="222">
        <f t="shared" si="15"/>
        <v>0.82794307891332475</v>
      </c>
      <c r="Z48" s="222">
        <f t="shared" si="16"/>
        <v>0</v>
      </c>
      <c r="AA48" s="222">
        <f t="shared" si="17"/>
        <v>1.802776275464215E-2</v>
      </c>
      <c r="AC48" s="19">
        <f t="shared" si="38"/>
        <v>0</v>
      </c>
      <c r="AD48" s="19">
        <f t="shared" si="0"/>
        <v>0</v>
      </c>
      <c r="AE48" s="19">
        <f t="shared" si="1"/>
        <v>3.0296472624972955E-3</v>
      </c>
      <c r="AF48" s="19">
        <f t="shared" si="2"/>
        <v>1.766304347826087E-3</v>
      </c>
      <c r="AG48" s="19">
        <f t="shared" si="3"/>
        <v>0</v>
      </c>
      <c r="AH48" s="19">
        <f t="shared" si="4"/>
        <v>8.2794307891332474E-3</v>
      </c>
      <c r="AI48" s="19">
        <f t="shared" si="5"/>
        <v>0</v>
      </c>
      <c r="AJ48" s="19">
        <f t="shared" si="6"/>
        <v>1.8027762754642149E-4</v>
      </c>
      <c r="AL48" s="20">
        <f t="shared" si="18"/>
        <v>0</v>
      </c>
      <c r="AM48" s="20">
        <f t="shared" si="19"/>
        <v>0</v>
      </c>
      <c r="AN48" s="20">
        <f t="shared" si="20"/>
        <v>0</v>
      </c>
      <c r="AO48" s="20">
        <f t="shared" si="21"/>
        <v>0</v>
      </c>
      <c r="AP48" s="20">
        <f t="shared" si="22"/>
        <v>3.0296472624972955E-3</v>
      </c>
      <c r="AQ48" s="20">
        <f t="shared" si="23"/>
        <v>1.766304347826087E-3</v>
      </c>
      <c r="AR48" s="20">
        <f t="shared" si="24"/>
        <v>0</v>
      </c>
      <c r="AS48" s="20">
        <f t="shared" si="25"/>
        <v>8.2794307891332474E-3</v>
      </c>
      <c r="AT48" s="20">
        <f t="shared" si="26"/>
        <v>0</v>
      </c>
      <c r="AU48" s="20">
        <f t="shared" si="27"/>
        <v>1.8027762754642149E-4</v>
      </c>
      <c r="AV48" s="20">
        <f t="shared" si="28"/>
        <v>1.8027762754642149E-4</v>
      </c>
      <c r="AW48" s="20">
        <f t="shared" si="29"/>
        <v>1.8027762754642149E-4</v>
      </c>
    </row>
    <row r="49" spans="1:60" x14ac:dyDescent="0.3">
      <c r="B49" s="302">
        <v>2</v>
      </c>
      <c r="C49" s="222">
        <f t="shared" si="30"/>
        <v>6</v>
      </c>
      <c r="D49" s="302">
        <f t="shared" si="31"/>
        <v>0.13544018058690743</v>
      </c>
      <c r="E49" s="222">
        <f t="shared" si="8"/>
        <v>30</v>
      </c>
      <c r="F49" s="302">
        <f t="shared" si="31"/>
        <v>0.77359463641052095</v>
      </c>
      <c r="G49" s="222">
        <f t="shared" si="8"/>
        <v>52</v>
      </c>
      <c r="H49" s="302">
        <f t="shared" ref="H49" si="135">(G49/G$30)*100</f>
        <v>1.1252975546418524</v>
      </c>
      <c r="I49" s="222">
        <f t="shared" si="8"/>
        <v>71</v>
      </c>
      <c r="J49" s="302">
        <f t="shared" ref="J49" si="136">(I49/I$30)*100</f>
        <v>0.96467391304347827</v>
      </c>
      <c r="K49" s="222">
        <f t="shared" si="8"/>
        <v>12</v>
      </c>
      <c r="L49" s="302">
        <f t="shared" ref="L49" si="137">(K49/K$30)*100</f>
        <v>0.2154011847065159</v>
      </c>
      <c r="M49" s="222">
        <f t="shared" si="8"/>
        <v>67</v>
      </c>
      <c r="N49" s="302">
        <f t="shared" ref="N49" si="138">(M49/M$30)*100</f>
        <v>1.7335058214747738</v>
      </c>
      <c r="O49" s="222">
        <f t="shared" si="8"/>
        <v>35</v>
      </c>
      <c r="P49" s="302">
        <f t="shared" ref="P49" si="139">(O49/O$30)*100</f>
        <v>1.3784954706577393</v>
      </c>
      <c r="Q49" s="222">
        <f t="shared" si="9"/>
        <v>30</v>
      </c>
      <c r="R49" s="302">
        <f t="shared" ref="R49" si="140">(Q49/Q$30)*100</f>
        <v>0.54083288263926443</v>
      </c>
      <c r="T49" s="222">
        <f t="shared" si="10"/>
        <v>0.13544018058690743</v>
      </c>
      <c r="U49" s="222">
        <f t="shared" si="11"/>
        <v>0.77359463641052095</v>
      </c>
      <c r="V49" s="222">
        <f t="shared" si="12"/>
        <v>1.1252975546418524</v>
      </c>
      <c r="W49" s="222">
        <f t="shared" si="13"/>
        <v>0.96467391304347827</v>
      </c>
      <c r="X49" s="222">
        <f t="shared" si="14"/>
        <v>0.2154011847065159</v>
      </c>
      <c r="Y49" s="222">
        <f t="shared" si="15"/>
        <v>1.7335058214747738</v>
      </c>
      <c r="Z49" s="222">
        <f t="shared" si="16"/>
        <v>1.3784954706577393</v>
      </c>
      <c r="AA49" s="222">
        <f t="shared" si="17"/>
        <v>0.54083288263926443</v>
      </c>
      <c r="AC49" s="19">
        <f t="shared" si="38"/>
        <v>1.3544018058690742E-3</v>
      </c>
      <c r="AD49" s="19">
        <f t="shared" si="0"/>
        <v>7.7359463641052091E-3</v>
      </c>
      <c r="AE49" s="19">
        <f t="shared" si="1"/>
        <v>1.1252975546418525E-2</v>
      </c>
      <c r="AF49" s="19">
        <f t="shared" si="2"/>
        <v>9.6467391304347824E-3</v>
      </c>
      <c r="AG49" s="19">
        <f t="shared" si="3"/>
        <v>2.1540118470651588E-3</v>
      </c>
      <c r="AH49" s="19">
        <f t="shared" si="4"/>
        <v>1.7335058214747737E-2</v>
      </c>
      <c r="AI49" s="19">
        <f t="shared" si="5"/>
        <v>1.3784954706577392E-2</v>
      </c>
      <c r="AJ49" s="19">
        <f t="shared" si="6"/>
        <v>5.408328826392644E-3</v>
      </c>
      <c r="AL49" s="20">
        <f t="shared" si="18"/>
        <v>1.3544018058690742E-3</v>
      </c>
      <c r="AM49" s="20">
        <f t="shared" si="19"/>
        <v>1.3544018058690742E-3</v>
      </c>
      <c r="AN49" s="20">
        <f t="shared" si="20"/>
        <v>1.3544018058690742E-3</v>
      </c>
      <c r="AO49" s="20">
        <f t="shared" si="21"/>
        <v>7.7359463641052091E-3</v>
      </c>
      <c r="AP49" s="20">
        <f t="shared" si="22"/>
        <v>1.1252975546418525E-2</v>
      </c>
      <c r="AQ49" s="20">
        <f t="shared" si="23"/>
        <v>9.6467391304347824E-3</v>
      </c>
      <c r="AR49" s="20">
        <f t="shared" si="24"/>
        <v>2.1540118470651588E-3</v>
      </c>
      <c r="AS49" s="20">
        <f t="shared" si="25"/>
        <v>1.7335058214747737E-2</v>
      </c>
      <c r="AT49" s="20">
        <f t="shared" si="26"/>
        <v>1.3784954706577392E-2</v>
      </c>
      <c r="AU49" s="20">
        <f t="shared" si="27"/>
        <v>5.408328826392644E-3</v>
      </c>
      <c r="AV49" s="20">
        <f t="shared" si="28"/>
        <v>5.408328826392644E-3</v>
      </c>
      <c r="AW49" s="20">
        <f t="shared" si="29"/>
        <v>5.408328826392644E-3</v>
      </c>
    </row>
    <row r="50" spans="1:60" x14ac:dyDescent="0.3">
      <c r="B50" s="302">
        <v>1</v>
      </c>
      <c r="C50" s="222">
        <f t="shared" si="30"/>
        <v>176</v>
      </c>
      <c r="D50" s="302">
        <f t="shared" si="31"/>
        <v>3.9729119638826185</v>
      </c>
      <c r="E50" s="222">
        <f t="shared" si="8"/>
        <v>185</v>
      </c>
      <c r="F50" s="302">
        <f t="shared" si="31"/>
        <v>4.7705002578648781</v>
      </c>
      <c r="G50" s="222">
        <f t="shared" si="8"/>
        <v>237</v>
      </c>
      <c r="H50" s="302">
        <f t="shared" ref="H50" si="141">(G50/G$30)*100</f>
        <v>5.1287600086561351</v>
      </c>
      <c r="I50" s="222">
        <f t="shared" si="8"/>
        <v>243</v>
      </c>
      <c r="J50" s="302">
        <f t="shared" ref="J50" si="142">(I50/I$30)*100</f>
        <v>3.3016304347826084</v>
      </c>
      <c r="K50" s="222">
        <f t="shared" si="8"/>
        <v>97</v>
      </c>
      <c r="L50" s="302">
        <f t="shared" ref="L50" si="143">(K50/K$30)*100</f>
        <v>1.7411595763776699</v>
      </c>
      <c r="M50" s="222">
        <f t="shared" si="8"/>
        <v>158</v>
      </c>
      <c r="N50" s="302">
        <f t="shared" ref="N50" si="144">(M50/M$30)*100</f>
        <v>4.087968952134541</v>
      </c>
      <c r="O50" s="222">
        <f t="shared" si="8"/>
        <v>186</v>
      </c>
      <c r="P50" s="302">
        <f t="shared" ref="P50" si="145">(O50/O$30)*100</f>
        <v>7.3257187869239866</v>
      </c>
      <c r="Q50" s="222">
        <f t="shared" si="9"/>
        <v>243</v>
      </c>
      <c r="R50" s="302">
        <f t="shared" ref="R50" si="146">(Q50/Q$30)*100</f>
        <v>4.3807463493780423</v>
      </c>
      <c r="T50" s="222">
        <f t="shared" si="10"/>
        <v>3.9729119638826185</v>
      </c>
      <c r="U50" s="222">
        <f t="shared" si="11"/>
        <v>4.7705002578648781</v>
      </c>
      <c r="V50" s="222">
        <f t="shared" si="12"/>
        <v>5.1287600086561351</v>
      </c>
      <c r="W50" s="222">
        <f t="shared" si="13"/>
        <v>3.3016304347826084</v>
      </c>
      <c r="X50" s="222">
        <f t="shared" si="14"/>
        <v>1.7411595763776699</v>
      </c>
      <c r="Y50" s="222">
        <f t="shared" si="15"/>
        <v>4.087968952134541</v>
      </c>
      <c r="Z50" s="222">
        <f t="shared" si="16"/>
        <v>7.3257187869239866</v>
      </c>
      <c r="AA50" s="222">
        <f t="shared" si="17"/>
        <v>4.3807463493780423</v>
      </c>
      <c r="AC50" s="19">
        <f t="shared" si="38"/>
        <v>3.9729119638826187E-2</v>
      </c>
      <c r="AD50" s="19">
        <f t="shared" si="0"/>
        <v>4.7705002578648778E-2</v>
      </c>
      <c r="AE50" s="19">
        <f t="shared" si="1"/>
        <v>5.1287600086561351E-2</v>
      </c>
      <c r="AF50" s="19">
        <f t="shared" si="2"/>
        <v>3.3016304347826084E-2</v>
      </c>
      <c r="AG50" s="19">
        <f t="shared" si="3"/>
        <v>1.74115957637767E-2</v>
      </c>
      <c r="AH50" s="19">
        <f t="shared" si="4"/>
        <v>4.0879689521345408E-2</v>
      </c>
      <c r="AI50" s="19">
        <f t="shared" si="5"/>
        <v>7.3257187869239862E-2</v>
      </c>
      <c r="AJ50" s="19">
        <f t="shared" si="6"/>
        <v>4.3807463493780424E-2</v>
      </c>
      <c r="AL50" s="20">
        <f t="shared" si="18"/>
        <v>3.9729119638826187E-2</v>
      </c>
      <c r="AM50" s="20">
        <f t="shared" si="19"/>
        <v>3.9729119638826187E-2</v>
      </c>
      <c r="AN50" s="20">
        <f t="shared" si="20"/>
        <v>3.9729119638826187E-2</v>
      </c>
      <c r="AO50" s="20">
        <f t="shared" si="21"/>
        <v>4.7705002578648778E-2</v>
      </c>
      <c r="AP50" s="20">
        <f t="shared" si="22"/>
        <v>5.1287600086561351E-2</v>
      </c>
      <c r="AQ50" s="20">
        <f t="shared" si="23"/>
        <v>3.3016304347826084E-2</v>
      </c>
      <c r="AR50" s="20">
        <f t="shared" si="24"/>
        <v>1.74115957637767E-2</v>
      </c>
      <c r="AS50" s="20">
        <f t="shared" si="25"/>
        <v>4.0879689521345408E-2</v>
      </c>
      <c r="AT50" s="20">
        <f t="shared" si="26"/>
        <v>7.3257187869239862E-2</v>
      </c>
      <c r="AU50" s="20">
        <f t="shared" si="27"/>
        <v>4.3807463493780424E-2</v>
      </c>
      <c r="AV50" s="20">
        <f t="shared" si="28"/>
        <v>4.3807463493780424E-2</v>
      </c>
      <c r="AW50" s="20">
        <f t="shared" si="29"/>
        <v>4.3807463493780424E-2</v>
      </c>
    </row>
    <row r="51" spans="1:60" x14ac:dyDescent="0.3">
      <c r="D51" s="304"/>
      <c r="E51" s="304"/>
      <c r="F51" s="304"/>
      <c r="G51" s="304"/>
      <c r="H51" s="304"/>
      <c r="I51" s="304"/>
      <c r="J51" s="304"/>
      <c r="K51" s="304"/>
      <c r="L51" s="304"/>
      <c r="M51" s="304"/>
      <c r="N51" s="304"/>
    </row>
    <row r="52" spans="1:60" x14ac:dyDescent="0.3">
      <c r="A52" s="325"/>
      <c r="B52" s="325"/>
      <c r="C52" s="325"/>
      <c r="D52" s="325"/>
      <c r="E52" s="325" t="s">
        <v>79</v>
      </c>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I52" s="302">
        <v>1</v>
      </c>
      <c r="AK52" s="302">
        <v>2</v>
      </c>
      <c r="AM52" s="302">
        <v>3</v>
      </c>
      <c r="AO52" s="302">
        <v>4</v>
      </c>
      <c r="AQ52" s="302">
        <v>5</v>
      </c>
      <c r="AS52" s="302">
        <v>6</v>
      </c>
      <c r="AU52" s="302">
        <v>7</v>
      </c>
      <c r="AW52" s="302">
        <v>8</v>
      </c>
      <c r="AY52" s="302">
        <v>9</v>
      </c>
      <c r="BA52" s="302">
        <v>10</v>
      </c>
      <c r="BC52" s="302">
        <v>11</v>
      </c>
      <c r="BE52" s="302">
        <v>12</v>
      </c>
      <c r="BG52" s="302" t="s">
        <v>76</v>
      </c>
    </row>
    <row r="53" spans="1:60" x14ac:dyDescent="0.3">
      <c r="AG53" s="302" t="s">
        <v>79</v>
      </c>
      <c r="AH53" s="302" t="s">
        <v>73</v>
      </c>
      <c r="AJ53" s="302">
        <v>32</v>
      </c>
      <c r="AL53" s="302">
        <v>26</v>
      </c>
      <c r="AN53" s="302">
        <v>179</v>
      </c>
      <c r="AP53" s="302">
        <v>272</v>
      </c>
      <c r="AR53" s="302">
        <v>286</v>
      </c>
      <c r="AT53" s="302">
        <v>253</v>
      </c>
      <c r="AV53" s="302">
        <v>184</v>
      </c>
      <c r="AX53" s="302">
        <v>281</v>
      </c>
      <c r="AZ53" s="302">
        <v>295</v>
      </c>
      <c r="BB53" s="302">
        <v>253</v>
      </c>
      <c r="BD53" s="302">
        <v>64</v>
      </c>
      <c r="BF53" s="302">
        <v>93</v>
      </c>
      <c r="BG53" s="302">
        <f>SUM(AJ53:BF53)</f>
        <v>2218</v>
      </c>
      <c r="BH53" s="302">
        <v>100</v>
      </c>
    </row>
    <row r="54" spans="1:60" x14ac:dyDescent="0.3">
      <c r="B54" s="302" t="s">
        <v>54</v>
      </c>
      <c r="C54" s="302">
        <v>1</v>
      </c>
      <c r="E54" s="302">
        <v>2</v>
      </c>
      <c r="G54" s="302">
        <v>3</v>
      </c>
      <c r="I54" s="302">
        <v>4</v>
      </c>
      <c r="K54" s="302">
        <v>5</v>
      </c>
      <c r="M54" s="302">
        <v>6</v>
      </c>
      <c r="O54" s="302">
        <v>7</v>
      </c>
      <c r="Q54" s="302">
        <v>8</v>
      </c>
      <c r="S54" s="302">
        <v>9</v>
      </c>
      <c r="U54" s="302">
        <v>10</v>
      </c>
      <c r="W54" s="302">
        <v>11</v>
      </c>
      <c r="Y54" s="302">
        <v>12</v>
      </c>
      <c r="AA54" s="302" t="s">
        <v>74</v>
      </c>
      <c r="AH54" s="302">
        <v>20</v>
      </c>
      <c r="AI54" s="302">
        <v>0</v>
      </c>
      <c r="AJ54" s="302">
        <v>0</v>
      </c>
      <c r="AK54" s="302">
        <v>0</v>
      </c>
      <c r="AL54" s="302">
        <v>0</v>
      </c>
      <c r="AM54" s="302">
        <v>0</v>
      </c>
      <c r="AN54" s="302">
        <v>0</v>
      </c>
      <c r="AO54" s="302">
        <v>0</v>
      </c>
      <c r="AP54" s="302">
        <v>0</v>
      </c>
      <c r="AQ54" s="302">
        <v>0</v>
      </c>
      <c r="AR54" s="302">
        <v>0</v>
      </c>
      <c r="AS54" s="302">
        <v>0</v>
      </c>
      <c r="AT54" s="302">
        <v>0</v>
      </c>
      <c r="AU54" s="302">
        <v>0</v>
      </c>
      <c r="AV54" s="302">
        <v>0</v>
      </c>
      <c r="AW54" s="302">
        <v>0</v>
      </c>
      <c r="AX54" s="302">
        <v>0</v>
      </c>
      <c r="AY54" s="302">
        <v>0</v>
      </c>
      <c r="AZ54" s="302">
        <v>0</v>
      </c>
      <c r="BA54" s="302">
        <v>0</v>
      </c>
      <c r="BB54" s="302">
        <v>0</v>
      </c>
      <c r="BC54" s="302">
        <v>0</v>
      </c>
      <c r="BD54" s="302">
        <v>0</v>
      </c>
      <c r="BE54" s="302">
        <v>0</v>
      </c>
      <c r="BF54" s="302">
        <v>0</v>
      </c>
      <c r="BG54" s="302">
        <v>0</v>
      </c>
      <c r="BH54" s="302">
        <v>0</v>
      </c>
    </row>
    <row r="55" spans="1:60" x14ac:dyDescent="0.3">
      <c r="B55" s="302" t="s">
        <v>55</v>
      </c>
      <c r="C55" s="302" t="s">
        <v>137</v>
      </c>
      <c r="E55" s="302" t="s">
        <v>137</v>
      </c>
      <c r="G55" s="302" t="s">
        <v>137</v>
      </c>
      <c r="I55" s="302" t="s">
        <v>137</v>
      </c>
      <c r="K55" s="302" t="s">
        <v>137</v>
      </c>
      <c r="M55" s="302" t="s">
        <v>137</v>
      </c>
      <c r="O55" s="302" t="s">
        <v>137</v>
      </c>
      <c r="Q55" s="302" t="s">
        <v>137</v>
      </c>
      <c r="S55" s="302" t="s">
        <v>137</v>
      </c>
      <c r="U55" s="302" t="s">
        <v>137</v>
      </c>
      <c r="W55" s="302" t="s">
        <v>137</v>
      </c>
      <c r="Y55" s="302" t="s">
        <v>137</v>
      </c>
      <c r="AA55" s="302" t="s">
        <v>137</v>
      </c>
      <c r="AH55" s="302">
        <v>19</v>
      </c>
      <c r="AI55" s="302">
        <v>0</v>
      </c>
      <c r="AJ55" s="302">
        <v>0</v>
      </c>
      <c r="AK55" s="302">
        <v>0</v>
      </c>
      <c r="AL55" s="302">
        <v>0</v>
      </c>
      <c r="AM55" s="302">
        <v>0</v>
      </c>
      <c r="AN55" s="302">
        <v>0</v>
      </c>
      <c r="AO55" s="302">
        <v>0</v>
      </c>
      <c r="AP55" s="302">
        <v>0</v>
      </c>
      <c r="AQ55" s="302">
        <v>0</v>
      </c>
      <c r="AR55" s="302">
        <v>0</v>
      </c>
      <c r="AS55" s="302">
        <v>0</v>
      </c>
      <c r="AT55" s="302">
        <v>0</v>
      </c>
      <c r="AU55" s="302">
        <v>0</v>
      </c>
      <c r="AV55" s="302">
        <v>0</v>
      </c>
      <c r="AW55" s="302">
        <v>0</v>
      </c>
      <c r="AX55" s="302">
        <v>0</v>
      </c>
      <c r="AY55" s="302">
        <v>0</v>
      </c>
      <c r="AZ55" s="302">
        <v>0</v>
      </c>
      <c r="BA55" s="302">
        <v>0</v>
      </c>
      <c r="BB55" s="302">
        <v>0</v>
      </c>
      <c r="BC55" s="302">
        <v>0</v>
      </c>
      <c r="BD55" s="302">
        <v>0</v>
      </c>
      <c r="BE55" s="302">
        <v>0</v>
      </c>
      <c r="BF55" s="302">
        <v>0</v>
      </c>
      <c r="BG55" s="302">
        <v>0</v>
      </c>
      <c r="BH55" s="302">
        <v>0</v>
      </c>
    </row>
    <row r="56" spans="1:60" x14ac:dyDescent="0.3">
      <c r="A56" s="302" t="s">
        <v>79</v>
      </c>
      <c r="B56" s="302" t="s">
        <v>75</v>
      </c>
      <c r="C56" s="302">
        <f>AJ53</f>
        <v>32</v>
      </c>
      <c r="D56" s="302">
        <v>100</v>
      </c>
      <c r="E56" s="302">
        <f t="shared" ref="E56:E76" si="147">AL53</f>
        <v>26</v>
      </c>
      <c r="F56" s="302">
        <v>100</v>
      </c>
      <c r="G56" s="302">
        <f t="shared" ref="G56:G76" si="148">AN53</f>
        <v>179</v>
      </c>
      <c r="H56" s="302">
        <v>100</v>
      </c>
      <c r="I56" s="302">
        <f t="shared" ref="I56:I76" si="149">AP53</f>
        <v>272</v>
      </c>
      <c r="J56" s="302">
        <v>100</v>
      </c>
      <c r="K56" s="302">
        <f t="shared" ref="K56:K76" si="150">AR53</f>
        <v>286</v>
      </c>
      <c r="L56" s="302">
        <v>100</v>
      </c>
      <c r="M56" s="302">
        <f t="shared" ref="M56:M76" si="151">AT53</f>
        <v>253</v>
      </c>
      <c r="N56" s="302">
        <v>100</v>
      </c>
      <c r="O56" s="302">
        <f t="shared" ref="O56:O76" si="152">AV53</f>
        <v>184</v>
      </c>
      <c r="P56" s="302">
        <v>100</v>
      </c>
      <c r="Q56" s="302">
        <f t="shared" ref="Q56:Q76" si="153">AX53</f>
        <v>281</v>
      </c>
      <c r="R56" s="302">
        <v>100</v>
      </c>
      <c r="S56" s="302">
        <f t="shared" ref="S56:S76" si="154">AZ53</f>
        <v>295</v>
      </c>
      <c r="T56" s="302">
        <v>100</v>
      </c>
      <c r="U56" s="302">
        <f t="shared" ref="U56:U76" si="155">BB53</f>
        <v>253</v>
      </c>
      <c r="V56" s="302">
        <v>100</v>
      </c>
      <c r="W56" s="302">
        <f t="shared" ref="W56:W76" si="156">BD53</f>
        <v>64</v>
      </c>
      <c r="X56" s="302">
        <v>100</v>
      </c>
      <c r="Y56" s="302">
        <f t="shared" ref="Y56:Y76" si="157">BF53</f>
        <v>93</v>
      </c>
      <c r="Z56" s="302">
        <v>100</v>
      </c>
      <c r="AA56" s="302">
        <f>BG53</f>
        <v>2218</v>
      </c>
      <c r="AB56" s="302">
        <f>BH53</f>
        <v>100</v>
      </c>
      <c r="AH56" s="302">
        <v>18</v>
      </c>
      <c r="AI56" s="302">
        <v>0</v>
      </c>
      <c r="AJ56" s="302">
        <v>0</v>
      </c>
      <c r="AK56" s="302">
        <v>0</v>
      </c>
      <c r="AL56" s="302">
        <v>0</v>
      </c>
      <c r="AM56" s="302">
        <v>0</v>
      </c>
      <c r="AN56" s="302">
        <v>0</v>
      </c>
      <c r="AO56" s="302">
        <v>0</v>
      </c>
      <c r="AP56" s="302">
        <v>0</v>
      </c>
      <c r="AQ56" s="302">
        <v>0</v>
      </c>
      <c r="AR56" s="302">
        <v>0</v>
      </c>
      <c r="AS56" s="302">
        <v>0</v>
      </c>
      <c r="AT56" s="302">
        <v>0</v>
      </c>
      <c r="AU56" s="302">
        <v>0</v>
      </c>
      <c r="AV56" s="302">
        <v>0</v>
      </c>
      <c r="AW56" s="302">
        <v>0</v>
      </c>
      <c r="AX56" s="302">
        <v>0</v>
      </c>
      <c r="AY56" s="302">
        <v>0</v>
      </c>
      <c r="AZ56" s="302">
        <v>0</v>
      </c>
      <c r="BA56" s="302">
        <v>0</v>
      </c>
      <c r="BB56" s="302">
        <v>0</v>
      </c>
      <c r="BC56" s="302">
        <v>0</v>
      </c>
      <c r="BD56" s="302">
        <v>0</v>
      </c>
      <c r="BE56" s="302">
        <v>0</v>
      </c>
      <c r="BF56" s="302">
        <v>0</v>
      </c>
      <c r="BG56" s="302">
        <v>0</v>
      </c>
      <c r="BH56" s="302">
        <v>0</v>
      </c>
    </row>
    <row r="57" spans="1:60" x14ac:dyDescent="0.3">
      <c r="B57" s="302">
        <v>20</v>
      </c>
      <c r="C57" s="302">
        <f t="shared" ref="C57:C76" si="158">AJ54</f>
        <v>0</v>
      </c>
      <c r="D57" s="302">
        <f t="shared" ref="D57:D76" si="159">AI54</f>
        <v>0</v>
      </c>
      <c r="E57" s="302">
        <f t="shared" si="147"/>
        <v>0</v>
      </c>
      <c r="F57" s="302">
        <f t="shared" ref="F57:F76" si="160">AK54</f>
        <v>0</v>
      </c>
      <c r="G57" s="302">
        <f t="shared" si="148"/>
        <v>0</v>
      </c>
      <c r="H57" s="302">
        <f t="shared" ref="H57:H76" si="161">AM54</f>
        <v>0</v>
      </c>
      <c r="I57" s="302">
        <f t="shared" si="149"/>
        <v>0</v>
      </c>
      <c r="J57" s="302">
        <f t="shared" ref="J57:J76" si="162">AO54</f>
        <v>0</v>
      </c>
      <c r="K57" s="302">
        <f t="shared" si="150"/>
        <v>0</v>
      </c>
      <c r="L57" s="302">
        <f t="shared" ref="L57:L76" si="163">AQ54</f>
        <v>0</v>
      </c>
      <c r="M57" s="302">
        <f t="shared" si="151"/>
        <v>0</v>
      </c>
      <c r="N57" s="302">
        <f t="shared" ref="N57:N76" si="164">AS54</f>
        <v>0</v>
      </c>
      <c r="O57" s="302">
        <f t="shared" si="152"/>
        <v>0</v>
      </c>
      <c r="P57" s="302">
        <f t="shared" ref="P57:P76" si="165">AU54</f>
        <v>0</v>
      </c>
      <c r="Q57" s="302">
        <f t="shared" si="153"/>
        <v>0</v>
      </c>
      <c r="R57" s="302">
        <f t="shared" ref="R57:R76" si="166">AW54</f>
        <v>0</v>
      </c>
      <c r="S57" s="302">
        <f t="shared" si="154"/>
        <v>0</v>
      </c>
      <c r="T57" s="302">
        <f t="shared" ref="T57:T76" si="167">AY54</f>
        <v>0</v>
      </c>
      <c r="U57" s="302">
        <f t="shared" si="155"/>
        <v>0</v>
      </c>
      <c r="V57" s="302">
        <f t="shared" ref="V57:V76" si="168">BA54</f>
        <v>0</v>
      </c>
      <c r="W57" s="302">
        <f t="shared" si="156"/>
        <v>0</v>
      </c>
      <c r="X57" s="302">
        <f t="shared" ref="X57:X76" si="169">BC54</f>
        <v>0</v>
      </c>
      <c r="Y57" s="302">
        <f t="shared" si="157"/>
        <v>0</v>
      </c>
      <c r="Z57" s="302">
        <f t="shared" ref="Z57:Z76" si="170">BE54</f>
        <v>0</v>
      </c>
      <c r="AA57" s="302">
        <f t="shared" ref="AA57:AB76" si="171">BG54</f>
        <v>0</v>
      </c>
      <c r="AB57" s="302">
        <f t="shared" si="171"/>
        <v>0</v>
      </c>
      <c r="AH57" s="302">
        <v>17</v>
      </c>
      <c r="AI57" s="302">
        <v>0</v>
      </c>
      <c r="AJ57" s="302">
        <v>0</v>
      </c>
      <c r="AK57" s="302">
        <v>0</v>
      </c>
      <c r="AL57" s="302">
        <v>0</v>
      </c>
      <c r="AM57" s="302">
        <v>0</v>
      </c>
      <c r="AN57" s="302">
        <v>0</v>
      </c>
      <c r="AO57" s="302">
        <v>0</v>
      </c>
      <c r="AP57" s="302">
        <v>0</v>
      </c>
      <c r="AQ57" s="302">
        <v>0</v>
      </c>
      <c r="AR57" s="302">
        <v>0</v>
      </c>
      <c r="AS57" s="302">
        <v>0</v>
      </c>
      <c r="AT57" s="302">
        <v>0</v>
      </c>
      <c r="AU57" s="302">
        <v>0</v>
      </c>
      <c r="AV57" s="302">
        <v>0</v>
      </c>
      <c r="AW57" s="302">
        <v>0</v>
      </c>
      <c r="AX57" s="302">
        <v>0</v>
      </c>
      <c r="AY57" s="302">
        <v>0</v>
      </c>
      <c r="AZ57" s="302">
        <v>0</v>
      </c>
      <c r="BA57" s="302">
        <v>0</v>
      </c>
      <c r="BB57" s="302">
        <v>0</v>
      </c>
      <c r="BC57" s="302">
        <v>0</v>
      </c>
      <c r="BD57" s="302">
        <v>0</v>
      </c>
      <c r="BE57" s="302">
        <v>0</v>
      </c>
      <c r="BF57" s="302">
        <v>0</v>
      </c>
      <c r="BG57" s="302">
        <v>0</v>
      </c>
      <c r="BH57" s="302">
        <v>0</v>
      </c>
    </row>
    <row r="58" spans="1:60" x14ac:dyDescent="0.3">
      <c r="B58" s="302">
        <v>19</v>
      </c>
      <c r="C58" s="302">
        <f t="shared" si="158"/>
        <v>0</v>
      </c>
      <c r="D58" s="302">
        <f t="shared" si="159"/>
        <v>0</v>
      </c>
      <c r="E58" s="302">
        <f t="shared" si="147"/>
        <v>0</v>
      </c>
      <c r="F58" s="302">
        <f t="shared" si="160"/>
        <v>0</v>
      </c>
      <c r="G58" s="302">
        <f t="shared" si="148"/>
        <v>0</v>
      </c>
      <c r="H58" s="302">
        <f t="shared" si="161"/>
        <v>0</v>
      </c>
      <c r="I58" s="302">
        <f t="shared" si="149"/>
        <v>0</v>
      </c>
      <c r="J58" s="302">
        <f t="shared" si="162"/>
        <v>0</v>
      </c>
      <c r="K58" s="302">
        <f t="shared" si="150"/>
        <v>0</v>
      </c>
      <c r="L58" s="302">
        <f t="shared" si="163"/>
        <v>0</v>
      </c>
      <c r="M58" s="302">
        <f t="shared" si="151"/>
        <v>0</v>
      </c>
      <c r="N58" s="302">
        <f t="shared" si="164"/>
        <v>0</v>
      </c>
      <c r="O58" s="302">
        <f t="shared" si="152"/>
        <v>0</v>
      </c>
      <c r="P58" s="302">
        <f t="shared" si="165"/>
        <v>0</v>
      </c>
      <c r="Q58" s="302">
        <f t="shared" si="153"/>
        <v>0</v>
      </c>
      <c r="R58" s="302">
        <f t="shared" si="166"/>
        <v>0</v>
      </c>
      <c r="S58" s="302">
        <f t="shared" si="154"/>
        <v>0</v>
      </c>
      <c r="T58" s="302">
        <f t="shared" si="167"/>
        <v>0</v>
      </c>
      <c r="U58" s="302">
        <f t="shared" si="155"/>
        <v>0</v>
      </c>
      <c r="V58" s="302">
        <f t="shared" si="168"/>
        <v>0</v>
      </c>
      <c r="W58" s="302">
        <f t="shared" si="156"/>
        <v>0</v>
      </c>
      <c r="X58" s="302">
        <f t="shared" si="169"/>
        <v>0</v>
      </c>
      <c r="Y58" s="302">
        <f t="shared" si="157"/>
        <v>0</v>
      </c>
      <c r="Z58" s="302">
        <f t="shared" si="170"/>
        <v>0</v>
      </c>
      <c r="AA58" s="302">
        <f t="shared" si="171"/>
        <v>0</v>
      </c>
      <c r="AB58" s="302">
        <f t="shared" si="171"/>
        <v>0</v>
      </c>
      <c r="AH58" s="302">
        <v>16</v>
      </c>
      <c r="AI58" s="302">
        <v>0</v>
      </c>
      <c r="AJ58" s="302">
        <v>0</v>
      </c>
      <c r="AK58" s="302">
        <v>0</v>
      </c>
      <c r="AL58" s="302">
        <v>0</v>
      </c>
      <c r="AM58" s="302">
        <v>0</v>
      </c>
      <c r="AN58" s="302">
        <v>0</v>
      </c>
      <c r="AO58" s="302">
        <v>0</v>
      </c>
      <c r="AP58" s="302">
        <v>0</v>
      </c>
      <c r="AQ58" s="302">
        <v>0</v>
      </c>
      <c r="AR58" s="302">
        <v>0</v>
      </c>
      <c r="AS58" s="302">
        <v>0</v>
      </c>
      <c r="AT58" s="302">
        <v>0</v>
      </c>
      <c r="AU58" s="302">
        <v>0</v>
      </c>
      <c r="AV58" s="302">
        <v>0</v>
      </c>
      <c r="AW58" s="302">
        <v>0</v>
      </c>
      <c r="AX58" s="302">
        <v>0</v>
      </c>
      <c r="AY58" s="302">
        <v>0</v>
      </c>
      <c r="AZ58" s="302">
        <v>0</v>
      </c>
      <c r="BA58" s="302">
        <v>0</v>
      </c>
      <c r="BB58" s="302">
        <v>0</v>
      </c>
      <c r="BC58" s="302">
        <v>0</v>
      </c>
      <c r="BD58" s="302">
        <v>0</v>
      </c>
      <c r="BE58" s="302">
        <v>0</v>
      </c>
      <c r="BF58" s="302">
        <v>0</v>
      </c>
      <c r="BG58" s="302">
        <v>0</v>
      </c>
      <c r="BH58" s="302">
        <v>0</v>
      </c>
    </row>
    <row r="59" spans="1:60" x14ac:dyDescent="0.3">
      <c r="B59" s="302">
        <v>18</v>
      </c>
      <c r="C59" s="302">
        <f t="shared" si="158"/>
        <v>0</v>
      </c>
      <c r="D59" s="302">
        <f t="shared" si="159"/>
        <v>0</v>
      </c>
      <c r="E59" s="302">
        <f t="shared" si="147"/>
        <v>0</v>
      </c>
      <c r="F59" s="302">
        <f t="shared" si="160"/>
        <v>0</v>
      </c>
      <c r="G59" s="302">
        <f t="shared" si="148"/>
        <v>0</v>
      </c>
      <c r="H59" s="302">
        <f t="shared" si="161"/>
        <v>0</v>
      </c>
      <c r="I59" s="302">
        <f t="shared" si="149"/>
        <v>0</v>
      </c>
      <c r="J59" s="302">
        <f t="shared" si="162"/>
        <v>0</v>
      </c>
      <c r="K59" s="302">
        <f t="shared" si="150"/>
        <v>0</v>
      </c>
      <c r="L59" s="302">
        <f t="shared" si="163"/>
        <v>0</v>
      </c>
      <c r="M59" s="302">
        <f t="shared" si="151"/>
        <v>0</v>
      </c>
      <c r="N59" s="302">
        <f t="shared" si="164"/>
        <v>0</v>
      </c>
      <c r="O59" s="302">
        <f t="shared" si="152"/>
        <v>0</v>
      </c>
      <c r="P59" s="302">
        <f t="shared" si="165"/>
        <v>0</v>
      </c>
      <c r="Q59" s="302">
        <f t="shared" si="153"/>
        <v>0</v>
      </c>
      <c r="R59" s="302">
        <f t="shared" si="166"/>
        <v>0</v>
      </c>
      <c r="S59" s="302">
        <f t="shared" si="154"/>
        <v>0</v>
      </c>
      <c r="T59" s="302">
        <f t="shared" si="167"/>
        <v>0</v>
      </c>
      <c r="U59" s="302">
        <f t="shared" si="155"/>
        <v>0</v>
      </c>
      <c r="V59" s="302">
        <f t="shared" si="168"/>
        <v>0</v>
      </c>
      <c r="W59" s="302">
        <f t="shared" si="156"/>
        <v>0</v>
      </c>
      <c r="X59" s="302">
        <f t="shared" si="169"/>
        <v>0</v>
      </c>
      <c r="Y59" s="302">
        <f t="shared" si="157"/>
        <v>0</v>
      </c>
      <c r="Z59" s="302">
        <f t="shared" si="170"/>
        <v>0</v>
      </c>
      <c r="AA59" s="302">
        <f t="shared" si="171"/>
        <v>0</v>
      </c>
      <c r="AB59" s="302">
        <f t="shared" si="171"/>
        <v>0</v>
      </c>
      <c r="AH59" s="302">
        <v>15</v>
      </c>
      <c r="AI59" s="302">
        <v>0</v>
      </c>
      <c r="AJ59" s="302">
        <v>0</v>
      </c>
      <c r="AK59" s="302">
        <v>0</v>
      </c>
      <c r="AL59" s="302">
        <v>0</v>
      </c>
      <c r="AM59" s="302">
        <v>0</v>
      </c>
      <c r="AN59" s="302">
        <v>0</v>
      </c>
      <c r="AO59" s="302">
        <v>0</v>
      </c>
      <c r="AP59" s="302">
        <v>0</v>
      </c>
      <c r="AQ59" s="302">
        <v>0</v>
      </c>
      <c r="AR59" s="302">
        <v>0</v>
      </c>
      <c r="AS59" s="302">
        <v>0</v>
      </c>
      <c r="AT59" s="302">
        <v>0</v>
      </c>
      <c r="AU59" s="302">
        <v>0</v>
      </c>
      <c r="AV59" s="302">
        <v>0</v>
      </c>
      <c r="AW59" s="302">
        <v>0</v>
      </c>
      <c r="AX59" s="302">
        <v>0</v>
      </c>
      <c r="AY59" s="302">
        <v>0</v>
      </c>
      <c r="AZ59" s="302">
        <v>0</v>
      </c>
      <c r="BA59" s="302">
        <v>0</v>
      </c>
      <c r="BB59" s="302">
        <v>0</v>
      </c>
      <c r="BC59" s="302">
        <v>0</v>
      </c>
      <c r="BD59" s="302">
        <v>0</v>
      </c>
      <c r="BE59" s="302">
        <v>0</v>
      </c>
      <c r="BF59" s="302">
        <v>0</v>
      </c>
      <c r="BG59" s="302">
        <v>0</v>
      </c>
      <c r="BH59" s="302">
        <v>0</v>
      </c>
    </row>
    <row r="60" spans="1:60" x14ac:dyDescent="0.3">
      <c r="B60" s="302">
        <v>17</v>
      </c>
      <c r="C60" s="302">
        <f t="shared" si="158"/>
        <v>0</v>
      </c>
      <c r="D60" s="302">
        <f t="shared" si="159"/>
        <v>0</v>
      </c>
      <c r="E60" s="302">
        <f t="shared" si="147"/>
        <v>0</v>
      </c>
      <c r="F60" s="302">
        <f t="shared" si="160"/>
        <v>0</v>
      </c>
      <c r="G60" s="302">
        <f t="shared" si="148"/>
        <v>0</v>
      </c>
      <c r="H60" s="302">
        <f t="shared" si="161"/>
        <v>0</v>
      </c>
      <c r="I60" s="302">
        <f t="shared" si="149"/>
        <v>0</v>
      </c>
      <c r="J60" s="302">
        <f t="shared" si="162"/>
        <v>0</v>
      </c>
      <c r="K60" s="302">
        <f t="shared" si="150"/>
        <v>0</v>
      </c>
      <c r="L60" s="302">
        <f t="shared" si="163"/>
        <v>0</v>
      </c>
      <c r="M60" s="302">
        <f t="shared" si="151"/>
        <v>0</v>
      </c>
      <c r="N60" s="302">
        <f t="shared" si="164"/>
        <v>0</v>
      </c>
      <c r="O60" s="302">
        <f t="shared" si="152"/>
        <v>0</v>
      </c>
      <c r="P60" s="302">
        <f t="shared" si="165"/>
        <v>0</v>
      </c>
      <c r="Q60" s="302">
        <f t="shared" si="153"/>
        <v>0</v>
      </c>
      <c r="R60" s="302">
        <f t="shared" si="166"/>
        <v>0</v>
      </c>
      <c r="S60" s="302">
        <f t="shared" si="154"/>
        <v>0</v>
      </c>
      <c r="T60" s="302">
        <f t="shared" si="167"/>
        <v>0</v>
      </c>
      <c r="U60" s="302">
        <f t="shared" si="155"/>
        <v>0</v>
      </c>
      <c r="V60" s="302">
        <f t="shared" si="168"/>
        <v>0</v>
      </c>
      <c r="W60" s="302">
        <f t="shared" si="156"/>
        <v>0</v>
      </c>
      <c r="X60" s="302">
        <f t="shared" si="169"/>
        <v>0</v>
      </c>
      <c r="Y60" s="302">
        <f t="shared" si="157"/>
        <v>0</v>
      </c>
      <c r="Z60" s="302">
        <f t="shared" si="170"/>
        <v>0</v>
      </c>
      <c r="AA60" s="302">
        <f t="shared" si="171"/>
        <v>0</v>
      </c>
      <c r="AB60" s="302">
        <f t="shared" si="171"/>
        <v>0</v>
      </c>
      <c r="AH60" s="302">
        <v>14</v>
      </c>
      <c r="AI60" s="302">
        <v>0</v>
      </c>
      <c r="AJ60" s="302">
        <v>0</v>
      </c>
      <c r="AK60" s="302">
        <v>0</v>
      </c>
      <c r="AL60" s="302">
        <v>0</v>
      </c>
      <c r="AM60" s="302">
        <v>0</v>
      </c>
      <c r="AN60" s="302">
        <v>0</v>
      </c>
      <c r="AO60" s="302">
        <v>0</v>
      </c>
      <c r="AP60" s="302">
        <v>0</v>
      </c>
      <c r="AQ60" s="302">
        <v>0</v>
      </c>
      <c r="AR60" s="302">
        <v>0</v>
      </c>
      <c r="AS60" s="302">
        <v>0</v>
      </c>
      <c r="AT60" s="302">
        <v>0</v>
      </c>
      <c r="AU60" s="302">
        <v>0</v>
      </c>
      <c r="AV60" s="302">
        <v>0</v>
      </c>
      <c r="AW60" s="302">
        <v>0</v>
      </c>
      <c r="AX60" s="302">
        <v>0</v>
      </c>
      <c r="AY60" s="302">
        <v>0</v>
      </c>
      <c r="AZ60" s="302">
        <v>0</v>
      </c>
      <c r="BA60" s="302">
        <v>0</v>
      </c>
      <c r="BB60" s="302">
        <v>0</v>
      </c>
      <c r="BC60" s="302">
        <v>0</v>
      </c>
      <c r="BD60" s="302">
        <v>0</v>
      </c>
      <c r="BE60" s="302">
        <v>0</v>
      </c>
      <c r="BF60" s="302">
        <v>0</v>
      </c>
      <c r="BG60" s="302">
        <v>0</v>
      </c>
      <c r="BH60" s="302">
        <v>0</v>
      </c>
    </row>
    <row r="61" spans="1:60" x14ac:dyDescent="0.3">
      <c r="B61" s="302">
        <v>16</v>
      </c>
      <c r="C61" s="302">
        <f t="shared" si="158"/>
        <v>0</v>
      </c>
      <c r="D61" s="302">
        <f t="shared" si="159"/>
        <v>0</v>
      </c>
      <c r="E61" s="302">
        <f t="shared" si="147"/>
        <v>0</v>
      </c>
      <c r="F61" s="302">
        <f t="shared" si="160"/>
        <v>0</v>
      </c>
      <c r="G61" s="302">
        <f t="shared" si="148"/>
        <v>0</v>
      </c>
      <c r="H61" s="302">
        <f t="shared" si="161"/>
        <v>0</v>
      </c>
      <c r="I61" s="302">
        <f t="shared" si="149"/>
        <v>0</v>
      </c>
      <c r="J61" s="302">
        <f t="shared" si="162"/>
        <v>0</v>
      </c>
      <c r="K61" s="302">
        <f t="shared" si="150"/>
        <v>0</v>
      </c>
      <c r="L61" s="302">
        <f t="shared" si="163"/>
        <v>0</v>
      </c>
      <c r="M61" s="302">
        <f t="shared" si="151"/>
        <v>0</v>
      </c>
      <c r="N61" s="302">
        <f t="shared" si="164"/>
        <v>0</v>
      </c>
      <c r="O61" s="302">
        <f t="shared" si="152"/>
        <v>0</v>
      </c>
      <c r="P61" s="302">
        <f t="shared" si="165"/>
        <v>0</v>
      </c>
      <c r="Q61" s="302">
        <f t="shared" si="153"/>
        <v>0</v>
      </c>
      <c r="R61" s="302">
        <f t="shared" si="166"/>
        <v>0</v>
      </c>
      <c r="S61" s="302">
        <f t="shared" si="154"/>
        <v>0</v>
      </c>
      <c r="T61" s="302">
        <f t="shared" si="167"/>
        <v>0</v>
      </c>
      <c r="U61" s="302">
        <f t="shared" si="155"/>
        <v>0</v>
      </c>
      <c r="V61" s="302">
        <f t="shared" si="168"/>
        <v>0</v>
      </c>
      <c r="W61" s="302">
        <f t="shared" si="156"/>
        <v>0</v>
      </c>
      <c r="X61" s="302">
        <f t="shared" si="169"/>
        <v>0</v>
      </c>
      <c r="Y61" s="302">
        <f t="shared" si="157"/>
        <v>0</v>
      </c>
      <c r="Z61" s="302">
        <f t="shared" si="170"/>
        <v>0</v>
      </c>
      <c r="AA61" s="302">
        <f t="shared" si="171"/>
        <v>0</v>
      </c>
      <c r="AB61" s="302">
        <f t="shared" si="171"/>
        <v>0</v>
      </c>
      <c r="AH61" s="302">
        <v>13</v>
      </c>
      <c r="AI61" s="302">
        <v>0</v>
      </c>
      <c r="AJ61" s="302">
        <v>0</v>
      </c>
      <c r="AK61" s="302">
        <v>0</v>
      </c>
      <c r="AL61" s="302">
        <v>0</v>
      </c>
      <c r="AM61" s="302">
        <v>0</v>
      </c>
      <c r="AN61" s="302">
        <v>0</v>
      </c>
      <c r="AO61" s="302">
        <v>0</v>
      </c>
      <c r="AP61" s="302">
        <v>0</v>
      </c>
      <c r="AQ61" s="302">
        <v>0</v>
      </c>
      <c r="AR61" s="302">
        <v>0</v>
      </c>
      <c r="AS61" s="302">
        <v>0</v>
      </c>
      <c r="AT61" s="302">
        <v>0</v>
      </c>
      <c r="AU61" s="302">
        <v>0</v>
      </c>
      <c r="AV61" s="302">
        <v>0</v>
      </c>
      <c r="AW61" s="302">
        <v>0</v>
      </c>
      <c r="AX61" s="302">
        <v>0</v>
      </c>
      <c r="AY61" s="302">
        <v>0</v>
      </c>
      <c r="AZ61" s="302">
        <v>0</v>
      </c>
      <c r="BA61" s="302">
        <v>0</v>
      </c>
      <c r="BB61" s="302">
        <v>0</v>
      </c>
      <c r="BC61" s="302">
        <v>0</v>
      </c>
      <c r="BD61" s="302">
        <v>0</v>
      </c>
      <c r="BE61" s="302">
        <v>0</v>
      </c>
      <c r="BF61" s="302">
        <v>0</v>
      </c>
      <c r="BG61" s="302">
        <v>0</v>
      </c>
      <c r="BH61" s="302">
        <v>0</v>
      </c>
    </row>
    <row r="62" spans="1:60" x14ac:dyDescent="0.3">
      <c r="B62" s="302">
        <v>15</v>
      </c>
      <c r="C62" s="302">
        <f t="shared" si="158"/>
        <v>0</v>
      </c>
      <c r="D62" s="302">
        <f t="shared" si="159"/>
        <v>0</v>
      </c>
      <c r="E62" s="302">
        <f t="shared" si="147"/>
        <v>0</v>
      </c>
      <c r="F62" s="302">
        <f t="shared" si="160"/>
        <v>0</v>
      </c>
      <c r="G62" s="302">
        <f t="shared" si="148"/>
        <v>0</v>
      </c>
      <c r="H62" s="302">
        <f t="shared" si="161"/>
        <v>0</v>
      </c>
      <c r="I62" s="302">
        <f t="shared" si="149"/>
        <v>0</v>
      </c>
      <c r="J62" s="302">
        <f t="shared" si="162"/>
        <v>0</v>
      </c>
      <c r="K62" s="302">
        <f t="shared" si="150"/>
        <v>0</v>
      </c>
      <c r="L62" s="302">
        <f t="shared" si="163"/>
        <v>0</v>
      </c>
      <c r="M62" s="302">
        <f t="shared" si="151"/>
        <v>0</v>
      </c>
      <c r="N62" s="302">
        <f t="shared" si="164"/>
        <v>0</v>
      </c>
      <c r="O62" s="302">
        <f t="shared" si="152"/>
        <v>0</v>
      </c>
      <c r="P62" s="302">
        <f t="shared" si="165"/>
        <v>0</v>
      </c>
      <c r="Q62" s="302">
        <f t="shared" si="153"/>
        <v>0</v>
      </c>
      <c r="R62" s="302">
        <f t="shared" si="166"/>
        <v>0</v>
      </c>
      <c r="S62" s="302">
        <f t="shared" si="154"/>
        <v>0</v>
      </c>
      <c r="T62" s="302">
        <f t="shared" si="167"/>
        <v>0</v>
      </c>
      <c r="U62" s="302">
        <f t="shared" si="155"/>
        <v>0</v>
      </c>
      <c r="V62" s="302">
        <f t="shared" si="168"/>
        <v>0</v>
      </c>
      <c r="W62" s="302">
        <f t="shared" si="156"/>
        <v>0</v>
      </c>
      <c r="X62" s="302">
        <f t="shared" si="169"/>
        <v>0</v>
      </c>
      <c r="Y62" s="302">
        <f t="shared" si="157"/>
        <v>0</v>
      </c>
      <c r="Z62" s="302">
        <f t="shared" si="170"/>
        <v>0</v>
      </c>
      <c r="AA62" s="302">
        <f t="shared" si="171"/>
        <v>0</v>
      </c>
      <c r="AB62" s="302">
        <f t="shared" si="171"/>
        <v>0</v>
      </c>
      <c r="AH62" s="302">
        <v>12</v>
      </c>
      <c r="AI62" s="302">
        <v>0</v>
      </c>
      <c r="AJ62" s="302">
        <v>0</v>
      </c>
      <c r="AK62" s="302">
        <v>0</v>
      </c>
      <c r="AL62" s="302">
        <v>0</v>
      </c>
      <c r="AM62" s="302">
        <v>0</v>
      </c>
      <c r="AN62" s="302">
        <v>0</v>
      </c>
      <c r="AO62" s="302">
        <v>0</v>
      </c>
      <c r="AP62" s="302">
        <v>0</v>
      </c>
      <c r="AQ62" s="302">
        <v>0</v>
      </c>
      <c r="AR62" s="302">
        <v>0</v>
      </c>
      <c r="AS62" s="302">
        <v>0</v>
      </c>
      <c r="AT62" s="302">
        <v>0</v>
      </c>
      <c r="AU62" s="302">
        <v>0</v>
      </c>
      <c r="AV62" s="302">
        <v>0</v>
      </c>
      <c r="AW62" s="302">
        <v>0</v>
      </c>
      <c r="AX62" s="302">
        <v>0</v>
      </c>
      <c r="AY62" s="302">
        <v>0</v>
      </c>
      <c r="AZ62" s="302">
        <v>0</v>
      </c>
      <c r="BA62" s="302">
        <v>0</v>
      </c>
      <c r="BB62" s="302">
        <v>0</v>
      </c>
      <c r="BC62" s="302">
        <v>0</v>
      </c>
      <c r="BD62" s="302">
        <v>0</v>
      </c>
      <c r="BE62" s="302">
        <v>0</v>
      </c>
      <c r="BF62" s="302">
        <v>0</v>
      </c>
      <c r="BG62" s="302">
        <v>0</v>
      </c>
      <c r="BH62" s="302">
        <v>0</v>
      </c>
    </row>
    <row r="63" spans="1:60" x14ac:dyDescent="0.3">
      <c r="B63" s="302">
        <v>14</v>
      </c>
      <c r="C63" s="302">
        <f t="shared" si="158"/>
        <v>0</v>
      </c>
      <c r="D63" s="302">
        <f t="shared" si="159"/>
        <v>0</v>
      </c>
      <c r="E63" s="302">
        <f t="shared" si="147"/>
        <v>0</v>
      </c>
      <c r="F63" s="302">
        <f t="shared" si="160"/>
        <v>0</v>
      </c>
      <c r="G63" s="302">
        <f t="shared" si="148"/>
        <v>0</v>
      </c>
      <c r="H63" s="302">
        <f t="shared" si="161"/>
        <v>0</v>
      </c>
      <c r="I63" s="302">
        <f t="shared" si="149"/>
        <v>0</v>
      </c>
      <c r="J63" s="302">
        <f t="shared" si="162"/>
        <v>0</v>
      </c>
      <c r="K63" s="302">
        <f t="shared" si="150"/>
        <v>0</v>
      </c>
      <c r="L63" s="302">
        <f t="shared" si="163"/>
        <v>0</v>
      </c>
      <c r="M63" s="302">
        <f t="shared" si="151"/>
        <v>0</v>
      </c>
      <c r="N63" s="302">
        <f t="shared" si="164"/>
        <v>0</v>
      </c>
      <c r="O63" s="302">
        <f t="shared" si="152"/>
        <v>0</v>
      </c>
      <c r="P63" s="302">
        <f t="shared" si="165"/>
        <v>0</v>
      </c>
      <c r="Q63" s="302">
        <f t="shared" si="153"/>
        <v>0</v>
      </c>
      <c r="R63" s="302">
        <f t="shared" si="166"/>
        <v>0</v>
      </c>
      <c r="S63" s="302">
        <f t="shared" si="154"/>
        <v>0</v>
      </c>
      <c r="T63" s="302">
        <f t="shared" si="167"/>
        <v>0</v>
      </c>
      <c r="U63" s="302">
        <f t="shared" si="155"/>
        <v>0</v>
      </c>
      <c r="V63" s="302">
        <f t="shared" si="168"/>
        <v>0</v>
      </c>
      <c r="W63" s="302">
        <f t="shared" si="156"/>
        <v>0</v>
      </c>
      <c r="X63" s="302">
        <f t="shared" si="169"/>
        <v>0</v>
      </c>
      <c r="Y63" s="302">
        <f t="shared" si="157"/>
        <v>0</v>
      </c>
      <c r="Z63" s="302">
        <f t="shared" si="170"/>
        <v>0</v>
      </c>
      <c r="AA63" s="302">
        <f t="shared" si="171"/>
        <v>0</v>
      </c>
      <c r="AB63" s="302">
        <f t="shared" si="171"/>
        <v>0</v>
      </c>
      <c r="AH63" s="302">
        <v>11</v>
      </c>
      <c r="AI63" s="302">
        <v>0</v>
      </c>
      <c r="AJ63" s="302">
        <v>0</v>
      </c>
      <c r="AK63" s="302">
        <v>0</v>
      </c>
      <c r="AL63" s="302">
        <v>0</v>
      </c>
      <c r="AM63" s="302">
        <v>0</v>
      </c>
      <c r="AN63" s="302">
        <v>0</v>
      </c>
      <c r="AO63" s="302">
        <v>0</v>
      </c>
      <c r="AP63" s="302">
        <v>0</v>
      </c>
      <c r="AQ63" s="302">
        <v>0</v>
      </c>
      <c r="AR63" s="302">
        <v>0</v>
      </c>
      <c r="AS63" s="302">
        <v>0</v>
      </c>
      <c r="AT63" s="302">
        <v>0</v>
      </c>
      <c r="AU63" s="302">
        <v>0</v>
      </c>
      <c r="AV63" s="302">
        <v>0</v>
      </c>
      <c r="AW63" s="302">
        <v>0</v>
      </c>
      <c r="AX63" s="302">
        <v>0</v>
      </c>
      <c r="AY63" s="302">
        <v>0</v>
      </c>
      <c r="AZ63" s="302">
        <v>0</v>
      </c>
      <c r="BA63" s="302">
        <v>0</v>
      </c>
      <c r="BB63" s="302">
        <v>0</v>
      </c>
      <c r="BC63" s="302">
        <v>0</v>
      </c>
      <c r="BD63" s="302">
        <v>0</v>
      </c>
      <c r="BE63" s="302">
        <v>0</v>
      </c>
      <c r="BF63" s="302">
        <v>0</v>
      </c>
      <c r="BG63" s="302">
        <v>0</v>
      </c>
      <c r="BH63" s="302">
        <v>0</v>
      </c>
    </row>
    <row r="64" spans="1:60" x14ac:dyDescent="0.3">
      <c r="B64" s="302">
        <v>13</v>
      </c>
      <c r="C64" s="302">
        <f t="shared" si="158"/>
        <v>0</v>
      </c>
      <c r="D64" s="302">
        <f t="shared" si="159"/>
        <v>0</v>
      </c>
      <c r="E64" s="302">
        <f t="shared" si="147"/>
        <v>0</v>
      </c>
      <c r="F64" s="302">
        <f t="shared" si="160"/>
        <v>0</v>
      </c>
      <c r="G64" s="302">
        <f t="shared" si="148"/>
        <v>0</v>
      </c>
      <c r="H64" s="302">
        <f t="shared" si="161"/>
        <v>0</v>
      </c>
      <c r="I64" s="302">
        <f t="shared" si="149"/>
        <v>0</v>
      </c>
      <c r="J64" s="302">
        <f t="shared" si="162"/>
        <v>0</v>
      </c>
      <c r="K64" s="302">
        <f t="shared" si="150"/>
        <v>0</v>
      </c>
      <c r="L64" s="302">
        <f t="shared" si="163"/>
        <v>0</v>
      </c>
      <c r="M64" s="302">
        <f t="shared" si="151"/>
        <v>0</v>
      </c>
      <c r="N64" s="302">
        <f t="shared" si="164"/>
        <v>0</v>
      </c>
      <c r="O64" s="302">
        <f t="shared" si="152"/>
        <v>0</v>
      </c>
      <c r="P64" s="302">
        <f t="shared" si="165"/>
        <v>0</v>
      </c>
      <c r="Q64" s="302">
        <f t="shared" si="153"/>
        <v>0</v>
      </c>
      <c r="R64" s="302">
        <f t="shared" si="166"/>
        <v>0</v>
      </c>
      <c r="S64" s="302">
        <f t="shared" si="154"/>
        <v>0</v>
      </c>
      <c r="T64" s="302">
        <f t="shared" si="167"/>
        <v>0</v>
      </c>
      <c r="U64" s="302">
        <f t="shared" si="155"/>
        <v>0</v>
      </c>
      <c r="V64" s="302">
        <f t="shared" si="168"/>
        <v>0</v>
      </c>
      <c r="W64" s="302">
        <f t="shared" si="156"/>
        <v>0</v>
      </c>
      <c r="X64" s="302">
        <f t="shared" si="169"/>
        <v>0</v>
      </c>
      <c r="Y64" s="302">
        <f t="shared" si="157"/>
        <v>0</v>
      </c>
      <c r="Z64" s="302">
        <f t="shared" si="170"/>
        <v>0</v>
      </c>
      <c r="AA64" s="302">
        <f t="shared" si="171"/>
        <v>0</v>
      </c>
      <c r="AB64" s="302">
        <f t="shared" si="171"/>
        <v>0</v>
      </c>
      <c r="AH64" s="302">
        <v>10</v>
      </c>
      <c r="AI64" s="302">
        <v>0</v>
      </c>
      <c r="AJ64" s="302">
        <v>0</v>
      </c>
      <c r="AK64" s="302">
        <v>0</v>
      </c>
      <c r="AL64" s="302">
        <v>0</v>
      </c>
      <c r="AM64" s="302">
        <v>0</v>
      </c>
      <c r="AN64" s="302">
        <v>0</v>
      </c>
      <c r="AO64" s="302">
        <v>0</v>
      </c>
      <c r="AP64" s="302">
        <v>0</v>
      </c>
      <c r="AQ64" s="302">
        <v>0</v>
      </c>
      <c r="AR64" s="302">
        <v>0</v>
      </c>
      <c r="AS64" s="302">
        <v>2.3715415019762842</v>
      </c>
      <c r="AT64" s="302">
        <v>6</v>
      </c>
      <c r="AU64" s="302">
        <v>0</v>
      </c>
      <c r="AV64" s="302">
        <v>0</v>
      </c>
      <c r="AW64" s="302">
        <v>0</v>
      </c>
      <c r="AX64" s="302">
        <v>0</v>
      </c>
      <c r="AY64" s="302">
        <v>0</v>
      </c>
      <c r="AZ64" s="302">
        <v>0</v>
      </c>
      <c r="BA64" s="302">
        <v>0.39525691699604742</v>
      </c>
      <c r="BB64" s="302">
        <v>1</v>
      </c>
      <c r="BC64" s="302">
        <v>0</v>
      </c>
      <c r="BD64" s="302">
        <v>0</v>
      </c>
      <c r="BE64" s="302">
        <v>0</v>
      </c>
      <c r="BF64" s="302">
        <v>0</v>
      </c>
      <c r="BG64" s="302">
        <v>7</v>
      </c>
      <c r="BH64" s="302">
        <v>0.31559963931469792</v>
      </c>
    </row>
    <row r="65" spans="2:60" x14ac:dyDescent="0.3">
      <c r="B65" s="302">
        <v>12</v>
      </c>
      <c r="C65" s="302">
        <f t="shared" si="158"/>
        <v>0</v>
      </c>
      <c r="D65" s="302">
        <f t="shared" si="159"/>
        <v>0</v>
      </c>
      <c r="E65" s="302">
        <f t="shared" si="147"/>
        <v>0</v>
      </c>
      <c r="F65" s="302">
        <f t="shared" si="160"/>
        <v>0</v>
      </c>
      <c r="G65" s="302">
        <f t="shared" si="148"/>
        <v>0</v>
      </c>
      <c r="H65" s="302">
        <f t="shared" si="161"/>
        <v>0</v>
      </c>
      <c r="I65" s="302">
        <f t="shared" si="149"/>
        <v>0</v>
      </c>
      <c r="J65" s="302">
        <f t="shared" si="162"/>
        <v>0</v>
      </c>
      <c r="K65" s="302">
        <f t="shared" si="150"/>
        <v>0</v>
      </c>
      <c r="L65" s="302">
        <f t="shared" si="163"/>
        <v>0</v>
      </c>
      <c r="M65" s="302">
        <f t="shared" si="151"/>
        <v>0</v>
      </c>
      <c r="N65" s="302">
        <f t="shared" si="164"/>
        <v>0</v>
      </c>
      <c r="O65" s="302">
        <f t="shared" si="152"/>
        <v>0</v>
      </c>
      <c r="P65" s="302">
        <f t="shared" si="165"/>
        <v>0</v>
      </c>
      <c r="Q65" s="302">
        <f t="shared" si="153"/>
        <v>0</v>
      </c>
      <c r="R65" s="302">
        <f t="shared" si="166"/>
        <v>0</v>
      </c>
      <c r="S65" s="302">
        <f t="shared" si="154"/>
        <v>0</v>
      </c>
      <c r="T65" s="302">
        <f t="shared" si="167"/>
        <v>0</v>
      </c>
      <c r="U65" s="302">
        <f t="shared" si="155"/>
        <v>0</v>
      </c>
      <c r="V65" s="302">
        <f t="shared" si="168"/>
        <v>0</v>
      </c>
      <c r="W65" s="302">
        <f t="shared" si="156"/>
        <v>0</v>
      </c>
      <c r="X65" s="302">
        <f t="shared" si="169"/>
        <v>0</v>
      </c>
      <c r="Y65" s="302">
        <f t="shared" si="157"/>
        <v>0</v>
      </c>
      <c r="Z65" s="302">
        <f t="shared" si="170"/>
        <v>0</v>
      </c>
      <c r="AA65" s="302">
        <f t="shared" si="171"/>
        <v>0</v>
      </c>
      <c r="AB65" s="302">
        <f t="shared" si="171"/>
        <v>0</v>
      </c>
      <c r="AH65" s="302">
        <v>9</v>
      </c>
      <c r="AI65" s="302">
        <v>0</v>
      </c>
      <c r="AJ65" s="302">
        <v>0</v>
      </c>
      <c r="AK65" s="302">
        <v>0</v>
      </c>
      <c r="AL65" s="302">
        <v>0</v>
      </c>
      <c r="AM65" s="302">
        <v>0</v>
      </c>
      <c r="AN65" s="302">
        <v>0</v>
      </c>
      <c r="AO65" s="302">
        <v>0</v>
      </c>
      <c r="AP65" s="302">
        <v>0</v>
      </c>
      <c r="AQ65" s="302">
        <v>0</v>
      </c>
      <c r="AR65" s="302">
        <v>0</v>
      </c>
      <c r="AS65" s="302">
        <v>4.7430830039525684</v>
      </c>
      <c r="AT65" s="302">
        <v>12</v>
      </c>
      <c r="AU65" s="302">
        <v>0</v>
      </c>
      <c r="AV65" s="302">
        <v>0</v>
      </c>
      <c r="AW65" s="302">
        <v>0</v>
      </c>
      <c r="AX65" s="302">
        <v>0</v>
      </c>
      <c r="AY65" s="302">
        <v>0</v>
      </c>
      <c r="AZ65" s="302">
        <v>0</v>
      </c>
      <c r="BA65" s="302">
        <v>1.1857707509881421</v>
      </c>
      <c r="BB65" s="302">
        <v>3</v>
      </c>
      <c r="BC65" s="302">
        <v>0</v>
      </c>
      <c r="BD65" s="302">
        <v>0</v>
      </c>
      <c r="BE65" s="302">
        <v>0</v>
      </c>
      <c r="BF65" s="302">
        <v>0</v>
      </c>
      <c r="BG65" s="302">
        <v>15</v>
      </c>
      <c r="BH65" s="302">
        <v>0.67628494138863837</v>
      </c>
    </row>
    <row r="66" spans="2:60" x14ac:dyDescent="0.3">
      <c r="B66" s="302">
        <v>11</v>
      </c>
      <c r="C66" s="302">
        <f t="shared" si="158"/>
        <v>0</v>
      </c>
      <c r="D66" s="302">
        <f t="shared" si="159"/>
        <v>0</v>
      </c>
      <c r="E66" s="302">
        <f t="shared" si="147"/>
        <v>0</v>
      </c>
      <c r="F66" s="302">
        <f t="shared" si="160"/>
        <v>0</v>
      </c>
      <c r="G66" s="302">
        <f t="shared" si="148"/>
        <v>0</v>
      </c>
      <c r="H66" s="302">
        <f t="shared" si="161"/>
        <v>0</v>
      </c>
      <c r="I66" s="302">
        <f t="shared" si="149"/>
        <v>0</v>
      </c>
      <c r="J66" s="302">
        <f t="shared" si="162"/>
        <v>0</v>
      </c>
      <c r="K66" s="302">
        <f t="shared" si="150"/>
        <v>0</v>
      </c>
      <c r="L66" s="302">
        <f t="shared" si="163"/>
        <v>0</v>
      </c>
      <c r="M66" s="302">
        <f t="shared" si="151"/>
        <v>0</v>
      </c>
      <c r="N66" s="302">
        <f t="shared" si="164"/>
        <v>0</v>
      </c>
      <c r="O66" s="302">
        <f t="shared" si="152"/>
        <v>0</v>
      </c>
      <c r="P66" s="302">
        <f t="shared" si="165"/>
        <v>0</v>
      </c>
      <c r="Q66" s="302">
        <f t="shared" si="153"/>
        <v>0</v>
      </c>
      <c r="R66" s="302">
        <f t="shared" si="166"/>
        <v>0</v>
      </c>
      <c r="S66" s="302">
        <f t="shared" si="154"/>
        <v>0</v>
      </c>
      <c r="T66" s="302">
        <f t="shared" si="167"/>
        <v>0</v>
      </c>
      <c r="U66" s="302">
        <f t="shared" si="155"/>
        <v>0</v>
      </c>
      <c r="V66" s="302">
        <f t="shared" si="168"/>
        <v>0</v>
      </c>
      <c r="W66" s="302">
        <f t="shared" si="156"/>
        <v>0</v>
      </c>
      <c r="X66" s="302">
        <f t="shared" si="169"/>
        <v>0</v>
      </c>
      <c r="Y66" s="302">
        <f t="shared" si="157"/>
        <v>0</v>
      </c>
      <c r="Z66" s="302">
        <f t="shared" si="170"/>
        <v>0</v>
      </c>
      <c r="AA66" s="302">
        <f t="shared" si="171"/>
        <v>0</v>
      </c>
      <c r="AB66" s="302">
        <f t="shared" si="171"/>
        <v>0</v>
      </c>
      <c r="AH66" s="302">
        <v>8</v>
      </c>
      <c r="AI66" s="302">
        <v>0</v>
      </c>
      <c r="AJ66" s="302">
        <v>0</v>
      </c>
      <c r="AK66" s="302">
        <v>0</v>
      </c>
      <c r="AL66" s="302">
        <v>0</v>
      </c>
      <c r="AM66" s="302">
        <v>0</v>
      </c>
      <c r="AN66" s="302">
        <v>0</v>
      </c>
      <c r="AO66" s="302">
        <v>0</v>
      </c>
      <c r="AP66" s="302">
        <v>0</v>
      </c>
      <c r="AQ66" s="302">
        <v>0</v>
      </c>
      <c r="AR66" s="302">
        <v>0</v>
      </c>
      <c r="AS66" s="302">
        <v>7.1146245059288544</v>
      </c>
      <c r="AT66" s="302">
        <v>18</v>
      </c>
      <c r="AU66" s="302">
        <v>0</v>
      </c>
      <c r="AV66" s="302">
        <v>0</v>
      </c>
      <c r="AW66" s="302">
        <v>0</v>
      </c>
      <c r="AX66" s="302">
        <v>0</v>
      </c>
      <c r="AY66" s="302">
        <v>0</v>
      </c>
      <c r="AZ66" s="302">
        <v>0</v>
      </c>
      <c r="BA66" s="302">
        <v>1.9762845849802373</v>
      </c>
      <c r="BB66" s="302">
        <v>5</v>
      </c>
      <c r="BC66" s="302">
        <v>0</v>
      </c>
      <c r="BD66" s="302">
        <v>0</v>
      </c>
      <c r="BE66" s="302">
        <v>0</v>
      </c>
      <c r="BF66" s="302">
        <v>0</v>
      </c>
      <c r="BG66" s="302">
        <v>23</v>
      </c>
      <c r="BH66" s="302">
        <v>1.0369702434625787</v>
      </c>
    </row>
    <row r="67" spans="2:60" x14ac:dyDescent="0.3">
      <c r="B67" s="302">
        <v>10</v>
      </c>
      <c r="C67" s="302">
        <f t="shared" si="158"/>
        <v>0</v>
      </c>
      <c r="D67" s="302">
        <f t="shared" si="159"/>
        <v>0</v>
      </c>
      <c r="E67" s="302">
        <f t="shared" si="147"/>
        <v>0</v>
      </c>
      <c r="F67" s="302">
        <f t="shared" si="160"/>
        <v>0</v>
      </c>
      <c r="G67" s="302">
        <f t="shared" si="148"/>
        <v>0</v>
      </c>
      <c r="H67" s="302">
        <f t="shared" si="161"/>
        <v>0</v>
      </c>
      <c r="I67" s="302">
        <f t="shared" si="149"/>
        <v>0</v>
      </c>
      <c r="J67" s="302">
        <f t="shared" si="162"/>
        <v>0</v>
      </c>
      <c r="K67" s="302">
        <f t="shared" si="150"/>
        <v>0</v>
      </c>
      <c r="L67" s="302">
        <f t="shared" si="163"/>
        <v>0</v>
      </c>
      <c r="M67" s="302">
        <f t="shared" si="151"/>
        <v>6</v>
      </c>
      <c r="N67" s="302">
        <f t="shared" si="164"/>
        <v>2.3715415019762842</v>
      </c>
      <c r="O67" s="302">
        <f t="shared" si="152"/>
        <v>0</v>
      </c>
      <c r="P67" s="302">
        <f t="shared" si="165"/>
        <v>0</v>
      </c>
      <c r="Q67" s="302">
        <f t="shared" si="153"/>
        <v>0</v>
      </c>
      <c r="R67" s="302">
        <f t="shared" si="166"/>
        <v>0</v>
      </c>
      <c r="S67" s="302">
        <f t="shared" si="154"/>
        <v>0</v>
      </c>
      <c r="T67" s="302">
        <f t="shared" si="167"/>
        <v>0</v>
      </c>
      <c r="U67" s="302">
        <f t="shared" si="155"/>
        <v>1</v>
      </c>
      <c r="V67" s="302">
        <f t="shared" si="168"/>
        <v>0.39525691699604742</v>
      </c>
      <c r="W67" s="302">
        <f t="shared" si="156"/>
        <v>0</v>
      </c>
      <c r="X67" s="302">
        <f t="shared" si="169"/>
        <v>0</v>
      </c>
      <c r="Y67" s="302">
        <f t="shared" si="157"/>
        <v>0</v>
      </c>
      <c r="Z67" s="302">
        <f t="shared" si="170"/>
        <v>0</v>
      </c>
      <c r="AA67" s="302">
        <f t="shared" si="171"/>
        <v>7</v>
      </c>
      <c r="AB67" s="302">
        <f t="shared" si="171"/>
        <v>0.31559963931469792</v>
      </c>
      <c r="AH67" s="302">
        <v>7</v>
      </c>
      <c r="AI67" s="302">
        <v>0</v>
      </c>
      <c r="AJ67" s="302">
        <v>0</v>
      </c>
      <c r="AK67" s="302">
        <v>0</v>
      </c>
      <c r="AL67" s="302">
        <v>0</v>
      </c>
      <c r="AM67" s="302">
        <v>0</v>
      </c>
      <c r="AN67" s="302">
        <v>0</v>
      </c>
      <c r="AO67" s="302">
        <v>0</v>
      </c>
      <c r="AP67" s="302">
        <v>0</v>
      </c>
      <c r="AQ67" s="302">
        <v>0</v>
      </c>
      <c r="AR67" s="302">
        <v>0</v>
      </c>
      <c r="AS67" s="302">
        <v>9.4861660079051369</v>
      </c>
      <c r="AT67" s="302">
        <v>24</v>
      </c>
      <c r="AU67" s="302">
        <v>0</v>
      </c>
      <c r="AV67" s="302">
        <v>0</v>
      </c>
      <c r="AW67" s="302">
        <v>0</v>
      </c>
      <c r="AX67" s="302">
        <v>0</v>
      </c>
      <c r="AY67" s="302">
        <v>0</v>
      </c>
      <c r="AZ67" s="302">
        <v>0</v>
      </c>
      <c r="BA67" s="302">
        <v>2.766798418972332</v>
      </c>
      <c r="BB67" s="302">
        <v>7</v>
      </c>
      <c r="BC67" s="302">
        <v>0</v>
      </c>
      <c r="BD67" s="302">
        <v>0</v>
      </c>
      <c r="BE67" s="302">
        <v>0</v>
      </c>
      <c r="BF67" s="302">
        <v>0</v>
      </c>
      <c r="BG67" s="302">
        <v>31</v>
      </c>
      <c r="BH67" s="302">
        <v>1.3976555455365194</v>
      </c>
    </row>
    <row r="68" spans="2:60" x14ac:dyDescent="0.3">
      <c r="B68" s="302">
        <v>9</v>
      </c>
      <c r="C68" s="302">
        <f t="shared" si="158"/>
        <v>0</v>
      </c>
      <c r="D68" s="302">
        <f t="shared" si="159"/>
        <v>0</v>
      </c>
      <c r="E68" s="302">
        <f t="shared" si="147"/>
        <v>0</v>
      </c>
      <c r="F68" s="302">
        <f t="shared" si="160"/>
        <v>0</v>
      </c>
      <c r="G68" s="302">
        <f t="shared" si="148"/>
        <v>0</v>
      </c>
      <c r="H68" s="302">
        <f t="shared" si="161"/>
        <v>0</v>
      </c>
      <c r="I68" s="302">
        <f t="shared" si="149"/>
        <v>0</v>
      </c>
      <c r="J68" s="302">
        <f t="shared" si="162"/>
        <v>0</v>
      </c>
      <c r="K68" s="302">
        <f t="shared" si="150"/>
        <v>0</v>
      </c>
      <c r="L68" s="302">
        <f t="shared" si="163"/>
        <v>0</v>
      </c>
      <c r="M68" s="302">
        <f t="shared" si="151"/>
        <v>12</v>
      </c>
      <c r="N68" s="302">
        <f t="shared" si="164"/>
        <v>4.7430830039525684</v>
      </c>
      <c r="O68" s="302">
        <f t="shared" si="152"/>
        <v>0</v>
      </c>
      <c r="P68" s="302">
        <f t="shared" si="165"/>
        <v>0</v>
      </c>
      <c r="Q68" s="302">
        <f t="shared" si="153"/>
        <v>0</v>
      </c>
      <c r="R68" s="302">
        <f t="shared" si="166"/>
        <v>0</v>
      </c>
      <c r="S68" s="302">
        <f t="shared" si="154"/>
        <v>0</v>
      </c>
      <c r="T68" s="302">
        <f t="shared" si="167"/>
        <v>0</v>
      </c>
      <c r="U68" s="302">
        <f t="shared" si="155"/>
        <v>3</v>
      </c>
      <c r="V68" s="302">
        <f t="shared" si="168"/>
        <v>1.1857707509881421</v>
      </c>
      <c r="W68" s="302">
        <f t="shared" si="156"/>
        <v>0</v>
      </c>
      <c r="X68" s="302">
        <f t="shared" si="169"/>
        <v>0</v>
      </c>
      <c r="Y68" s="302">
        <f t="shared" si="157"/>
        <v>0</v>
      </c>
      <c r="Z68" s="302">
        <f t="shared" si="170"/>
        <v>0</v>
      </c>
      <c r="AA68" s="302">
        <f t="shared" si="171"/>
        <v>15</v>
      </c>
      <c r="AB68" s="302">
        <f t="shared" si="171"/>
        <v>0.67628494138863837</v>
      </c>
      <c r="AH68" s="302">
        <v>6</v>
      </c>
      <c r="AI68" s="302">
        <v>0</v>
      </c>
      <c r="AJ68" s="302">
        <v>0</v>
      </c>
      <c r="AK68" s="302">
        <v>0</v>
      </c>
      <c r="AL68" s="302">
        <v>0</v>
      </c>
      <c r="AM68" s="302">
        <v>0</v>
      </c>
      <c r="AN68" s="302">
        <v>0</v>
      </c>
      <c r="AO68" s="302">
        <v>0</v>
      </c>
      <c r="AP68" s="302">
        <v>0</v>
      </c>
      <c r="AQ68" s="302">
        <v>0</v>
      </c>
      <c r="AR68" s="302">
        <v>0</v>
      </c>
      <c r="AS68" s="302">
        <v>11.857707509881422</v>
      </c>
      <c r="AT68" s="302">
        <v>30</v>
      </c>
      <c r="AU68" s="302">
        <v>0</v>
      </c>
      <c r="AV68" s="302">
        <v>0</v>
      </c>
      <c r="AW68" s="302">
        <v>0</v>
      </c>
      <c r="AX68" s="302">
        <v>0</v>
      </c>
      <c r="AY68" s="302">
        <v>3.3898305084745762E-3</v>
      </c>
      <c r="AZ68" s="302">
        <v>1</v>
      </c>
      <c r="BA68" s="302">
        <v>3.5573122529644272</v>
      </c>
      <c r="BB68" s="302">
        <v>9</v>
      </c>
      <c r="BC68" s="302">
        <v>0</v>
      </c>
      <c r="BD68" s="302">
        <v>0</v>
      </c>
      <c r="BE68" s="302">
        <v>0</v>
      </c>
      <c r="BF68" s="302">
        <v>0</v>
      </c>
      <c r="BG68" s="302">
        <v>40</v>
      </c>
      <c r="BH68" s="302">
        <v>1.8034265103697025</v>
      </c>
    </row>
    <row r="69" spans="2:60" x14ac:dyDescent="0.3">
      <c r="B69" s="302">
        <v>8</v>
      </c>
      <c r="C69" s="302">
        <f t="shared" si="158"/>
        <v>0</v>
      </c>
      <c r="D69" s="302">
        <f t="shared" si="159"/>
        <v>0</v>
      </c>
      <c r="E69" s="302">
        <f t="shared" si="147"/>
        <v>0</v>
      </c>
      <c r="F69" s="302">
        <f t="shared" si="160"/>
        <v>0</v>
      </c>
      <c r="G69" s="302">
        <f t="shared" si="148"/>
        <v>0</v>
      </c>
      <c r="H69" s="302">
        <f t="shared" si="161"/>
        <v>0</v>
      </c>
      <c r="I69" s="302">
        <f t="shared" si="149"/>
        <v>0</v>
      </c>
      <c r="J69" s="302">
        <f t="shared" si="162"/>
        <v>0</v>
      </c>
      <c r="K69" s="302">
        <f t="shared" si="150"/>
        <v>0</v>
      </c>
      <c r="L69" s="302">
        <f t="shared" si="163"/>
        <v>0</v>
      </c>
      <c r="M69" s="302">
        <f t="shared" si="151"/>
        <v>18</v>
      </c>
      <c r="N69" s="302">
        <f t="shared" si="164"/>
        <v>7.1146245059288544</v>
      </c>
      <c r="O69" s="302">
        <f t="shared" si="152"/>
        <v>0</v>
      </c>
      <c r="P69" s="302">
        <f t="shared" si="165"/>
        <v>0</v>
      </c>
      <c r="Q69" s="302">
        <f t="shared" si="153"/>
        <v>0</v>
      </c>
      <c r="R69" s="302">
        <f t="shared" si="166"/>
        <v>0</v>
      </c>
      <c r="S69" s="302">
        <f t="shared" si="154"/>
        <v>0</v>
      </c>
      <c r="T69" s="302">
        <f t="shared" si="167"/>
        <v>0</v>
      </c>
      <c r="U69" s="302">
        <f t="shared" si="155"/>
        <v>5</v>
      </c>
      <c r="V69" s="302">
        <f t="shared" si="168"/>
        <v>1.9762845849802373</v>
      </c>
      <c r="W69" s="302">
        <f t="shared" si="156"/>
        <v>0</v>
      </c>
      <c r="X69" s="302">
        <f t="shared" si="169"/>
        <v>0</v>
      </c>
      <c r="Y69" s="302">
        <f t="shared" si="157"/>
        <v>0</v>
      </c>
      <c r="Z69" s="302">
        <f t="shared" si="170"/>
        <v>0</v>
      </c>
      <c r="AA69" s="302">
        <f t="shared" si="171"/>
        <v>23</v>
      </c>
      <c r="AB69" s="302">
        <f t="shared" si="171"/>
        <v>1.0369702434625787</v>
      </c>
      <c r="AH69" s="302">
        <v>5</v>
      </c>
      <c r="AI69" s="302">
        <v>0</v>
      </c>
      <c r="AJ69" s="302">
        <v>0</v>
      </c>
      <c r="AK69" s="302">
        <v>0</v>
      </c>
      <c r="AL69" s="302">
        <v>0</v>
      </c>
      <c r="AM69" s="302">
        <v>0</v>
      </c>
      <c r="AN69" s="302">
        <v>0</v>
      </c>
      <c r="AO69" s="302">
        <v>1.1029411764705883</v>
      </c>
      <c r="AP69" s="302">
        <v>3</v>
      </c>
      <c r="AQ69" s="302">
        <v>0</v>
      </c>
      <c r="AR69" s="302">
        <v>0</v>
      </c>
      <c r="AS69" s="302">
        <v>14.229249011857709</v>
      </c>
      <c r="AT69" s="302">
        <v>36</v>
      </c>
      <c r="AU69" s="302">
        <v>1.6304347826086956</v>
      </c>
      <c r="AV69" s="302">
        <v>3</v>
      </c>
      <c r="AW69" s="302">
        <v>0</v>
      </c>
      <c r="AX69" s="302">
        <v>0</v>
      </c>
      <c r="AY69" s="302">
        <v>6.7796610169491523E-3</v>
      </c>
      <c r="AZ69" s="302">
        <v>2</v>
      </c>
      <c r="BA69" s="302">
        <v>4.3478260869565215</v>
      </c>
      <c r="BB69" s="302">
        <v>11</v>
      </c>
      <c r="BC69" s="302">
        <v>0</v>
      </c>
      <c r="BD69" s="302">
        <v>0</v>
      </c>
      <c r="BE69" s="302">
        <v>0</v>
      </c>
      <c r="BF69" s="302">
        <v>0</v>
      </c>
      <c r="BG69" s="302">
        <v>55</v>
      </c>
      <c r="BH69" s="302">
        <v>2.479711451758341</v>
      </c>
    </row>
    <row r="70" spans="2:60" x14ac:dyDescent="0.3">
      <c r="B70" s="302">
        <v>7</v>
      </c>
      <c r="C70" s="302">
        <f t="shared" si="158"/>
        <v>0</v>
      </c>
      <c r="D70" s="302">
        <f t="shared" si="159"/>
        <v>0</v>
      </c>
      <c r="E70" s="302">
        <f t="shared" si="147"/>
        <v>0</v>
      </c>
      <c r="F70" s="302">
        <f t="shared" si="160"/>
        <v>0</v>
      </c>
      <c r="G70" s="302">
        <f t="shared" si="148"/>
        <v>0</v>
      </c>
      <c r="H70" s="302">
        <f t="shared" si="161"/>
        <v>0</v>
      </c>
      <c r="I70" s="302">
        <f t="shared" si="149"/>
        <v>0</v>
      </c>
      <c r="J70" s="302">
        <f t="shared" si="162"/>
        <v>0</v>
      </c>
      <c r="K70" s="302">
        <f t="shared" si="150"/>
        <v>0</v>
      </c>
      <c r="L70" s="302">
        <f t="shared" si="163"/>
        <v>0</v>
      </c>
      <c r="M70" s="302">
        <f t="shared" si="151"/>
        <v>24</v>
      </c>
      <c r="N70" s="302">
        <f t="shared" si="164"/>
        <v>9.4861660079051369</v>
      </c>
      <c r="O70" s="302">
        <f t="shared" si="152"/>
        <v>0</v>
      </c>
      <c r="P70" s="302">
        <f t="shared" si="165"/>
        <v>0</v>
      </c>
      <c r="Q70" s="302">
        <f t="shared" si="153"/>
        <v>0</v>
      </c>
      <c r="R70" s="302">
        <f t="shared" si="166"/>
        <v>0</v>
      </c>
      <c r="S70" s="302">
        <f t="shared" si="154"/>
        <v>0</v>
      </c>
      <c r="T70" s="302">
        <f t="shared" si="167"/>
        <v>0</v>
      </c>
      <c r="U70" s="302">
        <f t="shared" si="155"/>
        <v>7</v>
      </c>
      <c r="V70" s="302">
        <f t="shared" si="168"/>
        <v>2.766798418972332</v>
      </c>
      <c r="W70" s="302">
        <f t="shared" si="156"/>
        <v>0</v>
      </c>
      <c r="X70" s="302">
        <f t="shared" si="169"/>
        <v>0</v>
      </c>
      <c r="Y70" s="302">
        <f t="shared" si="157"/>
        <v>0</v>
      </c>
      <c r="Z70" s="302">
        <f t="shared" si="170"/>
        <v>0</v>
      </c>
      <c r="AA70" s="302">
        <f t="shared" si="171"/>
        <v>31</v>
      </c>
      <c r="AB70" s="302">
        <f t="shared" si="171"/>
        <v>1.3976555455365194</v>
      </c>
      <c r="AH70" s="302">
        <v>4</v>
      </c>
      <c r="AI70" s="302">
        <v>0</v>
      </c>
      <c r="AJ70" s="302">
        <v>0</v>
      </c>
      <c r="AK70" s="302">
        <v>0</v>
      </c>
      <c r="AL70" s="302">
        <v>0</v>
      </c>
      <c r="AM70" s="302">
        <v>0.55865921787709494</v>
      </c>
      <c r="AN70" s="302">
        <v>1</v>
      </c>
      <c r="AO70" s="302">
        <v>2.9411764705882351</v>
      </c>
      <c r="AP70" s="302">
        <v>8</v>
      </c>
      <c r="AQ70" s="302">
        <v>0</v>
      </c>
      <c r="AR70" s="302">
        <v>0</v>
      </c>
      <c r="AS70" s="302">
        <v>16.600790513833992</v>
      </c>
      <c r="AT70" s="302">
        <v>42</v>
      </c>
      <c r="AU70" s="302">
        <v>3.804347826086957</v>
      </c>
      <c r="AV70" s="302">
        <v>7</v>
      </c>
      <c r="AW70" s="302">
        <v>0</v>
      </c>
      <c r="AX70" s="302">
        <v>0</v>
      </c>
      <c r="AY70" s="302">
        <v>1.0169491525423728E-2</v>
      </c>
      <c r="AZ70" s="302">
        <v>3</v>
      </c>
      <c r="BA70" s="302">
        <v>5.1383399209486171</v>
      </c>
      <c r="BB70" s="302">
        <v>13</v>
      </c>
      <c r="BC70" s="302">
        <v>0</v>
      </c>
      <c r="BD70" s="302">
        <v>0</v>
      </c>
      <c r="BE70" s="302">
        <v>0</v>
      </c>
      <c r="BF70" s="302">
        <v>0</v>
      </c>
      <c r="BG70" s="302">
        <v>74</v>
      </c>
      <c r="BH70" s="302">
        <v>3.3363390441839496</v>
      </c>
    </row>
    <row r="71" spans="2:60" x14ac:dyDescent="0.3">
      <c r="B71" s="302">
        <v>6</v>
      </c>
      <c r="C71" s="302">
        <f t="shared" si="158"/>
        <v>0</v>
      </c>
      <c r="D71" s="302">
        <f t="shared" si="159"/>
        <v>0</v>
      </c>
      <c r="E71" s="302">
        <f t="shared" si="147"/>
        <v>0</v>
      </c>
      <c r="F71" s="302">
        <f t="shared" si="160"/>
        <v>0</v>
      </c>
      <c r="G71" s="302">
        <f t="shared" si="148"/>
        <v>0</v>
      </c>
      <c r="H71" s="302">
        <f t="shared" si="161"/>
        <v>0</v>
      </c>
      <c r="I71" s="302">
        <f t="shared" si="149"/>
        <v>0</v>
      </c>
      <c r="J71" s="302">
        <f t="shared" si="162"/>
        <v>0</v>
      </c>
      <c r="K71" s="302">
        <f t="shared" si="150"/>
        <v>0</v>
      </c>
      <c r="L71" s="302">
        <f t="shared" si="163"/>
        <v>0</v>
      </c>
      <c r="M71" s="302">
        <f t="shared" si="151"/>
        <v>30</v>
      </c>
      <c r="N71" s="302">
        <f t="shared" si="164"/>
        <v>11.857707509881422</v>
      </c>
      <c r="O71" s="302">
        <f t="shared" si="152"/>
        <v>0</v>
      </c>
      <c r="P71" s="302">
        <f t="shared" si="165"/>
        <v>0</v>
      </c>
      <c r="Q71" s="302">
        <f t="shared" si="153"/>
        <v>0</v>
      </c>
      <c r="R71" s="302">
        <f t="shared" si="166"/>
        <v>0</v>
      </c>
      <c r="S71" s="302">
        <f t="shared" si="154"/>
        <v>1</v>
      </c>
      <c r="T71" s="302">
        <f t="shared" si="167"/>
        <v>3.3898305084745762E-3</v>
      </c>
      <c r="U71" s="302">
        <f t="shared" si="155"/>
        <v>9</v>
      </c>
      <c r="V71" s="302">
        <f t="shared" si="168"/>
        <v>3.5573122529644272</v>
      </c>
      <c r="W71" s="302">
        <f t="shared" si="156"/>
        <v>0</v>
      </c>
      <c r="X71" s="302">
        <f t="shared" si="169"/>
        <v>0</v>
      </c>
      <c r="Y71" s="302">
        <f t="shared" si="157"/>
        <v>0</v>
      </c>
      <c r="Z71" s="302">
        <f t="shared" si="170"/>
        <v>0</v>
      </c>
      <c r="AA71" s="302">
        <f t="shared" si="171"/>
        <v>40</v>
      </c>
      <c r="AB71" s="302">
        <f t="shared" si="171"/>
        <v>1.8034265103697025</v>
      </c>
      <c r="AH71" s="302">
        <v>3</v>
      </c>
      <c r="AI71" s="302">
        <v>0</v>
      </c>
      <c r="AJ71" s="302">
        <v>0</v>
      </c>
      <c r="AK71" s="302">
        <v>0</v>
      </c>
      <c r="AL71" s="302">
        <v>0</v>
      </c>
      <c r="AM71" s="302">
        <v>5.027932960893855</v>
      </c>
      <c r="AN71" s="302">
        <v>9</v>
      </c>
      <c r="AO71" s="302">
        <v>4.7794117647058822</v>
      </c>
      <c r="AP71" s="302">
        <v>13</v>
      </c>
      <c r="AQ71" s="302">
        <v>0</v>
      </c>
      <c r="AR71" s="302">
        <v>0</v>
      </c>
      <c r="AS71" s="302">
        <v>18.972332015810274</v>
      </c>
      <c r="AT71" s="302">
        <v>48</v>
      </c>
      <c r="AU71" s="302">
        <v>8.695652173913043</v>
      </c>
      <c r="AV71" s="302">
        <v>16</v>
      </c>
      <c r="AW71" s="302">
        <v>0</v>
      </c>
      <c r="AX71" s="302">
        <v>0</v>
      </c>
      <c r="AY71" s="302">
        <v>1.3559322033898305E-2</v>
      </c>
      <c r="AZ71" s="302">
        <v>4</v>
      </c>
      <c r="BA71" s="302">
        <v>6.7193675889328066</v>
      </c>
      <c r="BB71" s="302">
        <v>17</v>
      </c>
      <c r="BC71" s="302">
        <v>4.6875</v>
      </c>
      <c r="BD71" s="302">
        <v>3</v>
      </c>
      <c r="BE71" s="302">
        <v>3.225806451612903</v>
      </c>
      <c r="BF71" s="302">
        <v>3</v>
      </c>
      <c r="BG71" s="302">
        <v>113</v>
      </c>
      <c r="BH71" s="302">
        <v>5.0946798917944101</v>
      </c>
    </row>
    <row r="72" spans="2:60" x14ac:dyDescent="0.3">
      <c r="B72" s="302">
        <v>5</v>
      </c>
      <c r="C72" s="302">
        <f t="shared" si="158"/>
        <v>0</v>
      </c>
      <c r="D72" s="302">
        <f t="shared" si="159"/>
        <v>0</v>
      </c>
      <c r="E72" s="302">
        <f t="shared" si="147"/>
        <v>0</v>
      </c>
      <c r="F72" s="302">
        <f t="shared" si="160"/>
        <v>0</v>
      </c>
      <c r="G72" s="302">
        <f t="shared" si="148"/>
        <v>0</v>
      </c>
      <c r="H72" s="302">
        <f t="shared" si="161"/>
        <v>0</v>
      </c>
      <c r="I72" s="302">
        <f t="shared" si="149"/>
        <v>3</v>
      </c>
      <c r="J72" s="302">
        <f t="shared" si="162"/>
        <v>1.1029411764705883</v>
      </c>
      <c r="K72" s="302">
        <f t="shared" si="150"/>
        <v>0</v>
      </c>
      <c r="L72" s="302">
        <f t="shared" si="163"/>
        <v>0</v>
      </c>
      <c r="M72" s="302">
        <f t="shared" si="151"/>
        <v>36</v>
      </c>
      <c r="N72" s="302">
        <f t="shared" si="164"/>
        <v>14.229249011857709</v>
      </c>
      <c r="O72" s="302">
        <f t="shared" si="152"/>
        <v>3</v>
      </c>
      <c r="P72" s="302">
        <f t="shared" si="165"/>
        <v>1.6304347826086956</v>
      </c>
      <c r="Q72" s="302">
        <f t="shared" si="153"/>
        <v>0</v>
      </c>
      <c r="R72" s="302">
        <f t="shared" si="166"/>
        <v>0</v>
      </c>
      <c r="S72" s="302">
        <f t="shared" si="154"/>
        <v>2</v>
      </c>
      <c r="T72" s="302">
        <f t="shared" si="167"/>
        <v>6.7796610169491523E-3</v>
      </c>
      <c r="U72" s="302">
        <f t="shared" si="155"/>
        <v>11</v>
      </c>
      <c r="V72" s="302">
        <f t="shared" si="168"/>
        <v>4.3478260869565215</v>
      </c>
      <c r="W72" s="302">
        <f t="shared" si="156"/>
        <v>0</v>
      </c>
      <c r="X72" s="302">
        <f t="shared" si="169"/>
        <v>0</v>
      </c>
      <c r="Y72" s="302">
        <f t="shared" si="157"/>
        <v>0</v>
      </c>
      <c r="Z72" s="302">
        <f t="shared" si="170"/>
        <v>0</v>
      </c>
      <c r="AA72" s="302">
        <f t="shared" si="171"/>
        <v>55</v>
      </c>
      <c r="AB72" s="302">
        <f t="shared" si="171"/>
        <v>2.479711451758341</v>
      </c>
      <c r="AH72" s="302">
        <v>2</v>
      </c>
      <c r="AI72" s="302">
        <v>9.375</v>
      </c>
      <c r="AJ72" s="302">
        <v>3</v>
      </c>
      <c r="AK72" s="302">
        <v>7.6923076923076925</v>
      </c>
      <c r="AL72" s="302">
        <v>2</v>
      </c>
      <c r="AM72" s="302">
        <v>18.994413407821227</v>
      </c>
      <c r="AN72" s="302">
        <v>34</v>
      </c>
      <c r="AO72" s="302">
        <v>8.8235294117647065</v>
      </c>
      <c r="AP72" s="302">
        <v>24</v>
      </c>
      <c r="AQ72" s="302">
        <v>6.9930069930069934</v>
      </c>
      <c r="AR72" s="302">
        <v>20</v>
      </c>
      <c r="AS72" s="302">
        <v>22.529644268774703</v>
      </c>
      <c r="AT72" s="302">
        <v>57</v>
      </c>
      <c r="AU72" s="302">
        <v>13.586956521739129</v>
      </c>
      <c r="AV72" s="302">
        <v>25</v>
      </c>
      <c r="AW72" s="302">
        <v>2.1352313167259789</v>
      </c>
      <c r="AX72" s="302">
        <v>6</v>
      </c>
      <c r="AY72" s="302">
        <v>4.4067796610169491E-2</v>
      </c>
      <c r="AZ72" s="302">
        <v>13</v>
      </c>
      <c r="BA72" s="302">
        <v>9.0909090909090917</v>
      </c>
      <c r="BB72" s="302">
        <v>23</v>
      </c>
      <c r="BC72" s="302">
        <v>9.375</v>
      </c>
      <c r="BD72" s="302">
        <v>6</v>
      </c>
      <c r="BE72" s="302">
        <v>9.67741935483871</v>
      </c>
      <c r="BF72" s="302">
        <v>9</v>
      </c>
      <c r="BG72" s="302">
        <v>222</v>
      </c>
      <c r="BH72" s="302">
        <v>10.009017132551849</v>
      </c>
    </row>
    <row r="73" spans="2:60" x14ac:dyDescent="0.3">
      <c r="B73" s="302">
        <v>4</v>
      </c>
      <c r="C73" s="302">
        <f t="shared" si="158"/>
        <v>0</v>
      </c>
      <c r="D73" s="302">
        <f t="shared" si="159"/>
        <v>0</v>
      </c>
      <c r="E73" s="302">
        <f t="shared" si="147"/>
        <v>0</v>
      </c>
      <c r="F73" s="302">
        <f t="shared" si="160"/>
        <v>0</v>
      </c>
      <c r="G73" s="302">
        <f t="shared" si="148"/>
        <v>1</v>
      </c>
      <c r="H73" s="302">
        <f t="shared" si="161"/>
        <v>0.55865921787709494</v>
      </c>
      <c r="I73" s="302">
        <f t="shared" si="149"/>
        <v>8</v>
      </c>
      <c r="J73" s="302">
        <f t="shared" si="162"/>
        <v>2.9411764705882351</v>
      </c>
      <c r="K73" s="302">
        <f t="shared" si="150"/>
        <v>0</v>
      </c>
      <c r="L73" s="302">
        <f t="shared" si="163"/>
        <v>0</v>
      </c>
      <c r="M73" s="302">
        <f t="shared" si="151"/>
        <v>42</v>
      </c>
      <c r="N73" s="302">
        <f t="shared" si="164"/>
        <v>16.600790513833992</v>
      </c>
      <c r="O73" s="302">
        <f t="shared" si="152"/>
        <v>7</v>
      </c>
      <c r="P73" s="302">
        <f t="shared" si="165"/>
        <v>3.804347826086957</v>
      </c>
      <c r="Q73" s="302">
        <f t="shared" si="153"/>
        <v>0</v>
      </c>
      <c r="R73" s="302">
        <f t="shared" si="166"/>
        <v>0</v>
      </c>
      <c r="S73" s="302">
        <f t="shared" si="154"/>
        <v>3</v>
      </c>
      <c r="T73" s="302">
        <f t="shared" si="167"/>
        <v>1.0169491525423728E-2</v>
      </c>
      <c r="U73" s="302">
        <f t="shared" si="155"/>
        <v>13</v>
      </c>
      <c r="V73" s="302">
        <f t="shared" si="168"/>
        <v>5.1383399209486171</v>
      </c>
      <c r="W73" s="302">
        <f t="shared" si="156"/>
        <v>0</v>
      </c>
      <c r="X73" s="302">
        <f t="shared" si="169"/>
        <v>0</v>
      </c>
      <c r="Y73" s="302">
        <f t="shared" si="157"/>
        <v>0</v>
      </c>
      <c r="Z73" s="302">
        <f t="shared" si="170"/>
        <v>0</v>
      </c>
      <c r="AA73" s="302">
        <f t="shared" si="171"/>
        <v>74</v>
      </c>
      <c r="AB73" s="302">
        <f t="shared" si="171"/>
        <v>3.3363390441839496</v>
      </c>
      <c r="AH73" s="302">
        <v>1</v>
      </c>
      <c r="AI73" s="302">
        <v>34.375</v>
      </c>
      <c r="AJ73" s="302">
        <v>11</v>
      </c>
      <c r="AK73" s="302">
        <v>38.461538461538467</v>
      </c>
      <c r="AL73" s="302">
        <v>10</v>
      </c>
      <c r="AM73" s="302">
        <v>41.899441340782126</v>
      </c>
      <c r="AN73" s="302">
        <v>75</v>
      </c>
      <c r="AO73" s="302">
        <v>23.897058823529413</v>
      </c>
      <c r="AP73" s="302">
        <v>65</v>
      </c>
      <c r="AQ73" s="302">
        <v>21.678321678321677</v>
      </c>
      <c r="AR73" s="302">
        <v>62</v>
      </c>
      <c r="AS73" s="302">
        <v>30.434782608695656</v>
      </c>
      <c r="AT73" s="302">
        <v>77</v>
      </c>
      <c r="AU73" s="302">
        <v>30.434782608695656</v>
      </c>
      <c r="AV73" s="302">
        <v>56</v>
      </c>
      <c r="AW73" s="302">
        <v>19.9288256227758</v>
      </c>
      <c r="AX73" s="302">
        <v>56</v>
      </c>
      <c r="AY73" s="302">
        <v>0.21016949152542372</v>
      </c>
      <c r="AZ73" s="302">
        <v>62</v>
      </c>
      <c r="BA73" s="302">
        <v>18.57707509881423</v>
      </c>
      <c r="BB73" s="302">
        <v>47</v>
      </c>
      <c r="BC73" s="302">
        <v>20.3125</v>
      </c>
      <c r="BD73" s="302">
        <v>13</v>
      </c>
      <c r="BE73" s="302">
        <v>29.032258064516132</v>
      </c>
      <c r="BF73" s="302">
        <v>27</v>
      </c>
      <c r="BG73" s="302">
        <v>561</v>
      </c>
      <c r="BH73" s="302">
        <v>25.293056807935077</v>
      </c>
    </row>
    <row r="74" spans="2:60" x14ac:dyDescent="0.3">
      <c r="B74" s="302">
        <v>3</v>
      </c>
      <c r="C74" s="302">
        <f t="shared" si="158"/>
        <v>0</v>
      </c>
      <c r="D74" s="302">
        <f t="shared" si="159"/>
        <v>0</v>
      </c>
      <c r="E74" s="302">
        <f t="shared" si="147"/>
        <v>0</v>
      </c>
      <c r="F74" s="302">
        <f t="shared" si="160"/>
        <v>0</v>
      </c>
      <c r="G74" s="302">
        <f t="shared" si="148"/>
        <v>9</v>
      </c>
      <c r="H74" s="302">
        <f t="shared" si="161"/>
        <v>5.027932960893855</v>
      </c>
      <c r="I74" s="302">
        <f t="shared" si="149"/>
        <v>13</v>
      </c>
      <c r="J74" s="302">
        <f t="shared" si="162"/>
        <v>4.7794117647058822</v>
      </c>
      <c r="K74" s="302">
        <f t="shared" si="150"/>
        <v>0</v>
      </c>
      <c r="L74" s="302">
        <f t="shared" si="163"/>
        <v>0</v>
      </c>
      <c r="M74" s="302">
        <f t="shared" si="151"/>
        <v>48</v>
      </c>
      <c r="N74" s="302">
        <f t="shared" si="164"/>
        <v>18.972332015810274</v>
      </c>
      <c r="O74" s="302">
        <f t="shared" si="152"/>
        <v>16</v>
      </c>
      <c r="P74" s="302">
        <f t="shared" si="165"/>
        <v>8.695652173913043</v>
      </c>
      <c r="Q74" s="302">
        <f t="shared" si="153"/>
        <v>0</v>
      </c>
      <c r="R74" s="302">
        <f t="shared" si="166"/>
        <v>0</v>
      </c>
      <c r="S74" s="302">
        <f t="shared" si="154"/>
        <v>4</v>
      </c>
      <c r="T74" s="302">
        <f t="shared" si="167"/>
        <v>1.3559322033898305E-2</v>
      </c>
      <c r="U74" s="302">
        <f t="shared" si="155"/>
        <v>17</v>
      </c>
      <c r="V74" s="302">
        <f t="shared" si="168"/>
        <v>6.7193675889328066</v>
      </c>
      <c r="W74" s="302">
        <f t="shared" si="156"/>
        <v>3</v>
      </c>
      <c r="X74" s="302">
        <f t="shared" si="169"/>
        <v>4.6875</v>
      </c>
      <c r="Y74" s="302">
        <f t="shared" si="157"/>
        <v>3</v>
      </c>
      <c r="Z74" s="302">
        <f t="shared" si="170"/>
        <v>3.225806451612903</v>
      </c>
      <c r="AA74" s="302">
        <f t="shared" si="171"/>
        <v>113</v>
      </c>
      <c r="AB74" s="302">
        <f t="shared" si="171"/>
        <v>5.0946798917944101</v>
      </c>
    </row>
    <row r="75" spans="2:60" x14ac:dyDescent="0.3">
      <c r="B75" s="302">
        <v>2</v>
      </c>
      <c r="C75" s="302">
        <f t="shared" si="158"/>
        <v>3</v>
      </c>
      <c r="D75" s="302">
        <f t="shared" si="159"/>
        <v>9.375</v>
      </c>
      <c r="E75" s="302">
        <f t="shared" si="147"/>
        <v>2</v>
      </c>
      <c r="F75" s="302">
        <f t="shared" si="160"/>
        <v>7.6923076923076925</v>
      </c>
      <c r="G75" s="302">
        <f t="shared" si="148"/>
        <v>34</v>
      </c>
      <c r="H75" s="302">
        <f t="shared" si="161"/>
        <v>18.994413407821227</v>
      </c>
      <c r="I75" s="302">
        <f t="shared" si="149"/>
        <v>24</v>
      </c>
      <c r="J75" s="302">
        <f t="shared" si="162"/>
        <v>8.8235294117647065</v>
      </c>
      <c r="K75" s="302">
        <f t="shared" si="150"/>
        <v>20</v>
      </c>
      <c r="L75" s="302">
        <f t="shared" si="163"/>
        <v>6.9930069930069934</v>
      </c>
      <c r="M75" s="302">
        <f t="shared" si="151"/>
        <v>57</v>
      </c>
      <c r="N75" s="302">
        <f t="shared" si="164"/>
        <v>22.529644268774703</v>
      </c>
      <c r="O75" s="302">
        <f t="shared" si="152"/>
        <v>25</v>
      </c>
      <c r="P75" s="302">
        <f t="shared" si="165"/>
        <v>13.586956521739129</v>
      </c>
      <c r="Q75" s="302">
        <f t="shared" si="153"/>
        <v>6</v>
      </c>
      <c r="R75" s="302">
        <f t="shared" si="166"/>
        <v>2.1352313167259789</v>
      </c>
      <c r="S75" s="302">
        <f t="shared" si="154"/>
        <v>13</v>
      </c>
      <c r="T75" s="302">
        <f t="shared" si="167"/>
        <v>4.4067796610169491E-2</v>
      </c>
      <c r="U75" s="302">
        <f t="shared" si="155"/>
        <v>23</v>
      </c>
      <c r="V75" s="302">
        <f t="shared" si="168"/>
        <v>9.0909090909090917</v>
      </c>
      <c r="W75" s="302">
        <f t="shared" si="156"/>
        <v>6</v>
      </c>
      <c r="X75" s="302">
        <f t="shared" si="169"/>
        <v>9.375</v>
      </c>
      <c r="Y75" s="302">
        <f t="shared" si="157"/>
        <v>9</v>
      </c>
      <c r="Z75" s="302">
        <f t="shared" si="170"/>
        <v>9.67741935483871</v>
      </c>
      <c r="AA75" s="302">
        <f t="shared" si="171"/>
        <v>222</v>
      </c>
      <c r="AB75" s="302">
        <f t="shared" si="171"/>
        <v>10.009017132551849</v>
      </c>
      <c r="AI75" s="302">
        <v>1</v>
      </c>
      <c r="AJ75" s="302">
        <v>2</v>
      </c>
      <c r="AK75" s="302">
        <v>1</v>
      </c>
      <c r="AL75" s="302">
        <v>2</v>
      </c>
      <c r="AM75" s="302">
        <v>1</v>
      </c>
      <c r="AN75" s="302">
        <v>2</v>
      </c>
      <c r="AO75" s="302">
        <v>1</v>
      </c>
      <c r="AP75" s="302">
        <v>2</v>
      </c>
      <c r="AQ75" s="302">
        <v>1</v>
      </c>
      <c r="AR75" s="302">
        <v>2</v>
      </c>
      <c r="AS75" s="302">
        <v>1</v>
      </c>
      <c r="AT75" s="302">
        <v>2</v>
      </c>
      <c r="AU75" s="302">
        <v>1</v>
      </c>
      <c r="AV75" s="302">
        <v>2</v>
      </c>
      <c r="AW75" s="302">
        <v>1</v>
      </c>
      <c r="AX75" s="302">
        <v>2</v>
      </c>
      <c r="AY75" s="302">
        <v>1</v>
      </c>
      <c r="AZ75" s="302">
        <v>2</v>
      </c>
      <c r="BA75" s="302">
        <v>1</v>
      </c>
      <c r="BB75" s="302">
        <v>2</v>
      </c>
      <c r="BC75" s="302">
        <v>1</v>
      </c>
      <c r="BD75" s="302">
        <v>2</v>
      </c>
      <c r="BE75" s="302">
        <v>1</v>
      </c>
      <c r="BF75" s="302">
        <v>2</v>
      </c>
      <c r="BG75" s="302">
        <v>1</v>
      </c>
      <c r="BH75" s="302">
        <v>2</v>
      </c>
    </row>
    <row r="76" spans="2:60" x14ac:dyDescent="0.3">
      <c r="B76" s="302">
        <v>1</v>
      </c>
      <c r="C76" s="302">
        <f t="shared" si="158"/>
        <v>11</v>
      </c>
      <c r="D76" s="302">
        <f t="shared" si="159"/>
        <v>34.375</v>
      </c>
      <c r="E76" s="302">
        <f t="shared" si="147"/>
        <v>10</v>
      </c>
      <c r="F76" s="302">
        <f t="shared" si="160"/>
        <v>38.461538461538467</v>
      </c>
      <c r="G76" s="302">
        <f t="shared" si="148"/>
        <v>75</v>
      </c>
      <c r="H76" s="302">
        <f t="shared" si="161"/>
        <v>41.899441340782126</v>
      </c>
      <c r="I76" s="302">
        <f t="shared" si="149"/>
        <v>65</v>
      </c>
      <c r="J76" s="302">
        <f t="shared" si="162"/>
        <v>23.897058823529413</v>
      </c>
      <c r="K76" s="302">
        <f t="shared" si="150"/>
        <v>62</v>
      </c>
      <c r="L76" s="302">
        <f t="shared" si="163"/>
        <v>21.678321678321677</v>
      </c>
      <c r="M76" s="302">
        <f t="shared" si="151"/>
        <v>77</v>
      </c>
      <c r="N76" s="302">
        <f t="shared" si="164"/>
        <v>30.434782608695656</v>
      </c>
      <c r="O76" s="302">
        <f t="shared" si="152"/>
        <v>56</v>
      </c>
      <c r="P76" s="302">
        <f t="shared" si="165"/>
        <v>30.434782608695656</v>
      </c>
      <c r="Q76" s="302">
        <f t="shared" si="153"/>
        <v>56</v>
      </c>
      <c r="R76" s="302">
        <f t="shared" si="166"/>
        <v>19.9288256227758</v>
      </c>
      <c r="S76" s="302">
        <f t="shared" si="154"/>
        <v>62</v>
      </c>
      <c r="T76" s="302">
        <f t="shared" si="167"/>
        <v>0.21016949152542372</v>
      </c>
      <c r="U76" s="302">
        <f t="shared" si="155"/>
        <v>47</v>
      </c>
      <c r="V76" s="302">
        <f t="shared" si="168"/>
        <v>18.57707509881423</v>
      </c>
      <c r="W76" s="302">
        <f t="shared" si="156"/>
        <v>13</v>
      </c>
      <c r="X76" s="302">
        <f t="shared" si="169"/>
        <v>20.3125</v>
      </c>
      <c r="Y76" s="302">
        <f t="shared" si="157"/>
        <v>27</v>
      </c>
      <c r="Z76" s="302">
        <f t="shared" si="170"/>
        <v>29.032258064516132</v>
      </c>
      <c r="AA76" s="302">
        <f t="shared" si="171"/>
        <v>561</v>
      </c>
      <c r="AB76" s="302">
        <f t="shared" si="171"/>
        <v>25.293056807935077</v>
      </c>
    </row>
    <row r="79" spans="2:60" x14ac:dyDescent="0.3">
      <c r="C79" s="303" t="s">
        <v>144</v>
      </c>
      <c r="E79" s="302" t="s">
        <v>145</v>
      </c>
      <c r="G79" s="302" t="s">
        <v>4</v>
      </c>
      <c r="I79" s="302" t="s">
        <v>146</v>
      </c>
      <c r="K79" s="302" t="s">
        <v>147</v>
      </c>
      <c r="M79" s="302" t="s">
        <v>7</v>
      </c>
      <c r="O79" s="302" t="s">
        <v>8</v>
      </c>
      <c r="Q79" s="302" t="s">
        <v>148</v>
      </c>
      <c r="T79" s="302" t="s">
        <v>144</v>
      </c>
      <c r="U79" s="302" t="s">
        <v>145</v>
      </c>
      <c r="V79" s="302" t="s">
        <v>4</v>
      </c>
      <c r="W79" s="302" t="s">
        <v>146</v>
      </c>
      <c r="X79" s="302" t="s">
        <v>147</v>
      </c>
      <c r="Y79" s="302" t="s">
        <v>7</v>
      </c>
      <c r="Z79" s="302" t="s">
        <v>8</v>
      </c>
      <c r="AA79" s="302" t="s">
        <v>148</v>
      </c>
      <c r="AC79" s="302" t="s">
        <v>144</v>
      </c>
      <c r="AD79" s="302" t="s">
        <v>145</v>
      </c>
      <c r="AE79" s="302" t="s">
        <v>4</v>
      </c>
      <c r="AF79" s="302" t="s">
        <v>146</v>
      </c>
      <c r="AG79" s="302" t="s">
        <v>147</v>
      </c>
      <c r="AH79" s="302" t="s">
        <v>7</v>
      </c>
      <c r="AI79" s="302" t="s">
        <v>8</v>
      </c>
      <c r="AJ79" s="302" t="s">
        <v>148</v>
      </c>
      <c r="AL79" s="302" t="s">
        <v>169</v>
      </c>
      <c r="AM79" s="302" t="s">
        <v>170</v>
      </c>
      <c r="AN79" s="302" t="s">
        <v>171</v>
      </c>
      <c r="AO79" s="302" t="s">
        <v>172</v>
      </c>
      <c r="AP79" s="302" t="s">
        <v>173</v>
      </c>
      <c r="AQ79" s="302" t="s">
        <v>174</v>
      </c>
      <c r="AR79" s="302" t="s">
        <v>175</v>
      </c>
      <c r="AS79" s="302" t="s">
        <v>176</v>
      </c>
      <c r="AT79" s="302" t="s">
        <v>177</v>
      </c>
      <c r="AU79" s="302" t="s">
        <v>178</v>
      </c>
      <c r="AV79" s="302" t="s">
        <v>179</v>
      </c>
      <c r="AW79" s="302" t="s">
        <v>180</v>
      </c>
    </row>
    <row r="80" spans="2:60" x14ac:dyDescent="0.3">
      <c r="B80" s="302" t="s">
        <v>73</v>
      </c>
      <c r="C80" s="58" t="s">
        <v>87</v>
      </c>
      <c r="D80" s="58" t="s">
        <v>36</v>
      </c>
      <c r="E80" s="58" t="s">
        <v>87</v>
      </c>
      <c r="F80" s="58" t="s">
        <v>36</v>
      </c>
      <c r="G80" s="58" t="s">
        <v>87</v>
      </c>
      <c r="H80" s="58" t="s">
        <v>36</v>
      </c>
      <c r="I80" s="58" t="s">
        <v>87</v>
      </c>
      <c r="J80" s="58" t="s">
        <v>36</v>
      </c>
      <c r="K80" s="58" t="s">
        <v>87</v>
      </c>
      <c r="L80" s="58" t="s">
        <v>36</v>
      </c>
      <c r="M80" s="58" t="s">
        <v>87</v>
      </c>
      <c r="N80" s="58" t="s">
        <v>36</v>
      </c>
      <c r="O80" s="58" t="s">
        <v>87</v>
      </c>
      <c r="P80" s="58" t="s">
        <v>36</v>
      </c>
      <c r="Q80" s="58" t="s">
        <v>87</v>
      </c>
      <c r="R80" s="58" t="s">
        <v>36</v>
      </c>
      <c r="T80" s="302" t="s">
        <v>36</v>
      </c>
      <c r="U80" s="302" t="s">
        <v>36</v>
      </c>
      <c r="V80" s="302" t="s">
        <v>36</v>
      </c>
      <c r="W80" s="302" t="s">
        <v>36</v>
      </c>
      <c r="X80" s="302" t="s">
        <v>36</v>
      </c>
      <c r="Y80" s="302" t="s">
        <v>36</v>
      </c>
      <c r="Z80" s="302" t="s">
        <v>36</v>
      </c>
      <c r="AA80" s="302" t="s">
        <v>36</v>
      </c>
      <c r="AC80" s="302" t="s">
        <v>36</v>
      </c>
      <c r="AD80" s="302" t="s">
        <v>36</v>
      </c>
      <c r="AE80" s="302" t="s">
        <v>36</v>
      </c>
      <c r="AF80" s="302" t="s">
        <v>36</v>
      </c>
      <c r="AG80" s="302" t="s">
        <v>36</v>
      </c>
      <c r="AH80" s="302" t="s">
        <v>36</v>
      </c>
      <c r="AI80" s="302" t="s">
        <v>36</v>
      </c>
      <c r="AJ80" s="302" t="s">
        <v>36</v>
      </c>
    </row>
    <row r="81" spans="2:49" x14ac:dyDescent="0.3">
      <c r="B81" s="302" t="s">
        <v>72</v>
      </c>
      <c r="C81" s="222">
        <f>C56+E56+G56</f>
        <v>237</v>
      </c>
      <c r="D81" s="58">
        <v>100</v>
      </c>
      <c r="E81" s="222">
        <f>I56</f>
        <v>272</v>
      </c>
      <c r="F81" s="302">
        <v>100</v>
      </c>
      <c r="G81" s="222">
        <f>K56</f>
        <v>286</v>
      </c>
      <c r="H81" s="302">
        <v>100</v>
      </c>
      <c r="I81" s="222">
        <f>M56</f>
        <v>253</v>
      </c>
      <c r="J81" s="302">
        <v>100</v>
      </c>
      <c r="K81" s="222">
        <f>O56</f>
        <v>184</v>
      </c>
      <c r="L81" s="302">
        <v>100</v>
      </c>
      <c r="M81" s="222">
        <f>Q56</f>
        <v>281</v>
      </c>
      <c r="N81" s="302">
        <v>100</v>
      </c>
      <c r="O81" s="222">
        <f>S56</f>
        <v>295</v>
      </c>
      <c r="P81" s="302">
        <v>100</v>
      </c>
      <c r="Q81" s="222">
        <f>U56+W56+Y56</f>
        <v>410</v>
      </c>
      <c r="R81" s="305">
        <v>100</v>
      </c>
      <c r="T81" s="222">
        <f>D81</f>
        <v>100</v>
      </c>
      <c r="U81" s="222">
        <f>F81</f>
        <v>100</v>
      </c>
      <c r="V81" s="222">
        <f>H81</f>
        <v>100</v>
      </c>
      <c r="W81" s="222">
        <f>J81</f>
        <v>100</v>
      </c>
      <c r="X81" s="222">
        <f>L81</f>
        <v>100</v>
      </c>
      <c r="Y81" s="222">
        <f>N81</f>
        <v>100</v>
      </c>
      <c r="Z81" s="222">
        <f>P81</f>
        <v>100</v>
      </c>
      <c r="AA81" s="222">
        <f>R81</f>
        <v>100</v>
      </c>
      <c r="AC81" s="19">
        <f>T81/100</f>
        <v>1</v>
      </c>
      <c r="AD81" s="19">
        <f t="shared" ref="AD81:AJ81" si="172">U81/100</f>
        <v>1</v>
      </c>
      <c r="AE81" s="19">
        <f t="shared" si="172"/>
        <v>1</v>
      </c>
      <c r="AF81" s="19">
        <f t="shared" si="172"/>
        <v>1</v>
      </c>
      <c r="AG81" s="19">
        <f t="shared" si="172"/>
        <v>1</v>
      </c>
      <c r="AH81" s="19">
        <f t="shared" si="172"/>
        <v>1</v>
      </c>
      <c r="AI81" s="19">
        <f t="shared" si="172"/>
        <v>1</v>
      </c>
      <c r="AJ81" s="19">
        <f t="shared" si="172"/>
        <v>1</v>
      </c>
      <c r="AL81" s="20">
        <f>AC81</f>
        <v>1</v>
      </c>
      <c r="AM81" s="20">
        <f>AC81</f>
        <v>1</v>
      </c>
      <c r="AN81" s="20">
        <f>AC81</f>
        <v>1</v>
      </c>
      <c r="AO81" s="20">
        <f t="shared" ref="AO81:AO101" si="173">AD81</f>
        <v>1</v>
      </c>
      <c r="AP81" s="20">
        <f t="shared" ref="AP81:AP101" si="174">AE81</f>
        <v>1</v>
      </c>
      <c r="AQ81" s="20">
        <f t="shared" ref="AQ81:AQ101" si="175">AF81</f>
        <v>1</v>
      </c>
      <c r="AR81" s="20">
        <f t="shared" ref="AR81:AR101" si="176">AG81</f>
        <v>1</v>
      </c>
      <c r="AS81" s="20">
        <f t="shared" ref="AS81:AS101" si="177">AH81</f>
        <v>1</v>
      </c>
      <c r="AT81" s="20">
        <f t="shared" ref="AT81:AT101" si="178">AI81</f>
        <v>1</v>
      </c>
      <c r="AU81" s="20">
        <f>AJ81</f>
        <v>1</v>
      </c>
      <c r="AV81" s="20">
        <f>AJ81</f>
        <v>1</v>
      </c>
      <c r="AW81" s="20">
        <f>AJ81</f>
        <v>1</v>
      </c>
    </row>
    <row r="82" spans="2:49" x14ac:dyDescent="0.3">
      <c r="B82" s="302">
        <v>20</v>
      </c>
      <c r="C82" s="222">
        <f>C57+E57+G57</f>
        <v>0</v>
      </c>
      <c r="D82" s="302">
        <f>(C82/C$81)*100</f>
        <v>0</v>
      </c>
      <c r="E82" s="222">
        <f t="shared" ref="E82:E101" si="179">I57</f>
        <v>0</v>
      </c>
      <c r="F82" s="302">
        <f>(E82/E$81)*100</f>
        <v>0</v>
      </c>
      <c r="G82" s="222">
        <f t="shared" ref="G82:G101" si="180">K57</f>
        <v>0</v>
      </c>
      <c r="H82" s="302">
        <f>(G82/G$81)*100</f>
        <v>0</v>
      </c>
      <c r="I82" s="222">
        <f t="shared" ref="I82:I101" si="181">M57</f>
        <v>0</v>
      </c>
      <c r="J82" s="302">
        <f>(I82/I$81)*100</f>
        <v>0</v>
      </c>
      <c r="K82" s="222">
        <f t="shared" ref="K82:K101" si="182">O57</f>
        <v>0</v>
      </c>
      <c r="L82" s="302">
        <f>(K82/K$81)*100</f>
        <v>0</v>
      </c>
      <c r="M82" s="222">
        <f t="shared" ref="M82:M101" si="183">Q57</f>
        <v>0</v>
      </c>
      <c r="N82" s="302">
        <f>(M82/M$81)*100</f>
        <v>0</v>
      </c>
      <c r="O82" s="222">
        <f t="shared" ref="O82:O101" si="184">S57</f>
        <v>0</v>
      </c>
      <c r="P82" s="302">
        <f>(O82/O$81)*100</f>
        <v>0</v>
      </c>
      <c r="Q82" s="222">
        <f t="shared" ref="Q82:Q101" si="185">U57+W57+Y57</f>
        <v>0</v>
      </c>
      <c r="R82" s="302">
        <f>(Q82/Q$81)*100</f>
        <v>0</v>
      </c>
      <c r="T82" s="222">
        <f t="shared" ref="T82:T101" si="186">D82</f>
        <v>0</v>
      </c>
      <c r="U82" s="222">
        <f t="shared" ref="U82:U101" si="187">F82</f>
        <v>0</v>
      </c>
      <c r="V82" s="222">
        <f t="shared" ref="V82:V101" si="188">H82</f>
        <v>0</v>
      </c>
      <c r="W82" s="222">
        <f t="shared" ref="W82:W101" si="189">J82</f>
        <v>0</v>
      </c>
      <c r="X82" s="222">
        <f t="shared" ref="X82:X101" si="190">L82</f>
        <v>0</v>
      </c>
      <c r="Y82" s="222">
        <f t="shared" ref="Y82:Y101" si="191">N82</f>
        <v>0</v>
      </c>
      <c r="Z82" s="222">
        <f t="shared" ref="Z82:Z101" si="192">P82</f>
        <v>0</v>
      </c>
      <c r="AA82" s="222">
        <f t="shared" ref="AA82:AA101" si="193">R82</f>
        <v>0</v>
      </c>
      <c r="AC82" s="19">
        <f t="shared" ref="AC82:AC101" si="194">T82/100</f>
        <v>0</v>
      </c>
      <c r="AD82" s="19">
        <f t="shared" ref="AD82:AD101" si="195">U82/100</f>
        <v>0</v>
      </c>
      <c r="AE82" s="19">
        <f t="shared" ref="AE82:AE101" si="196">V82/100</f>
        <v>0</v>
      </c>
      <c r="AF82" s="19">
        <f t="shared" ref="AF82:AF101" si="197">W82/100</f>
        <v>0</v>
      </c>
      <c r="AG82" s="19">
        <f t="shared" ref="AG82:AG101" si="198">X82/100</f>
        <v>0</v>
      </c>
      <c r="AH82" s="19">
        <f t="shared" ref="AH82:AH101" si="199">Y82/100</f>
        <v>0</v>
      </c>
      <c r="AI82" s="19">
        <f t="shared" ref="AI82:AI101" si="200">Z82/100</f>
        <v>0</v>
      </c>
      <c r="AJ82" s="19">
        <f t="shared" ref="AJ82:AJ101" si="201">AA82/100</f>
        <v>0</v>
      </c>
      <c r="AL82" s="20">
        <f t="shared" ref="AL82:AL101" si="202">AC82</f>
        <v>0</v>
      </c>
      <c r="AM82" s="20">
        <f t="shared" ref="AM82:AM101" si="203">AC82</f>
        <v>0</v>
      </c>
      <c r="AN82" s="20">
        <f t="shared" ref="AN82:AN101" si="204">AC82</f>
        <v>0</v>
      </c>
      <c r="AO82" s="20">
        <f t="shared" si="173"/>
        <v>0</v>
      </c>
      <c r="AP82" s="20">
        <f t="shared" si="174"/>
        <v>0</v>
      </c>
      <c r="AQ82" s="20">
        <f t="shared" si="175"/>
        <v>0</v>
      </c>
      <c r="AR82" s="20">
        <f t="shared" si="176"/>
        <v>0</v>
      </c>
      <c r="AS82" s="20">
        <f t="shared" si="177"/>
        <v>0</v>
      </c>
      <c r="AT82" s="20">
        <f t="shared" si="178"/>
        <v>0</v>
      </c>
      <c r="AU82" s="20">
        <f t="shared" ref="AU82:AU101" si="205">AJ82</f>
        <v>0</v>
      </c>
      <c r="AV82" s="20">
        <f t="shared" ref="AV82:AV101" si="206">AJ82</f>
        <v>0</v>
      </c>
      <c r="AW82" s="20">
        <f t="shared" ref="AW82:AW101" si="207">AJ82</f>
        <v>0</v>
      </c>
    </row>
    <row r="83" spans="2:49" x14ac:dyDescent="0.3">
      <c r="B83" s="302">
        <v>19</v>
      </c>
      <c r="C83" s="222">
        <f t="shared" ref="C83:C101" si="208">C58+E58+G58</f>
        <v>0</v>
      </c>
      <c r="D83" s="302">
        <f t="shared" ref="D83:F101" si="209">(C83/C$81)*100</f>
        <v>0</v>
      </c>
      <c r="E83" s="222">
        <f t="shared" si="179"/>
        <v>0</v>
      </c>
      <c r="F83" s="302">
        <f t="shared" si="209"/>
        <v>0</v>
      </c>
      <c r="G83" s="222">
        <f t="shared" si="180"/>
        <v>0</v>
      </c>
      <c r="H83" s="302">
        <f t="shared" ref="H83" si="210">(G83/G$81)*100</f>
        <v>0</v>
      </c>
      <c r="I83" s="222">
        <f t="shared" si="181"/>
        <v>0</v>
      </c>
      <c r="J83" s="302">
        <f t="shared" ref="J83" si="211">(I83/I$81)*100</f>
        <v>0</v>
      </c>
      <c r="K83" s="222">
        <f t="shared" si="182"/>
        <v>0</v>
      </c>
      <c r="L83" s="302">
        <f t="shared" ref="L83" si="212">(K83/K$81)*100</f>
        <v>0</v>
      </c>
      <c r="M83" s="222">
        <f t="shared" si="183"/>
        <v>0</v>
      </c>
      <c r="N83" s="302">
        <f t="shared" ref="N83" si="213">(M83/M$81)*100</f>
        <v>0</v>
      </c>
      <c r="O83" s="222">
        <f t="shared" si="184"/>
        <v>0</v>
      </c>
      <c r="P83" s="302">
        <f t="shared" ref="P83" si="214">(O83/O$81)*100</f>
        <v>0</v>
      </c>
      <c r="Q83" s="222">
        <f t="shared" si="185"/>
        <v>0</v>
      </c>
      <c r="R83" s="302">
        <f t="shared" ref="R83" si="215">(Q83/Q$81)*100</f>
        <v>0</v>
      </c>
      <c r="T83" s="222">
        <f t="shared" si="186"/>
        <v>0</v>
      </c>
      <c r="U83" s="222">
        <f t="shared" si="187"/>
        <v>0</v>
      </c>
      <c r="V83" s="222">
        <f t="shared" si="188"/>
        <v>0</v>
      </c>
      <c r="W83" s="222">
        <f t="shared" si="189"/>
        <v>0</v>
      </c>
      <c r="X83" s="222">
        <f t="shared" si="190"/>
        <v>0</v>
      </c>
      <c r="Y83" s="222">
        <f t="shared" si="191"/>
        <v>0</v>
      </c>
      <c r="Z83" s="222">
        <f t="shared" si="192"/>
        <v>0</v>
      </c>
      <c r="AA83" s="222">
        <f t="shared" si="193"/>
        <v>0</v>
      </c>
      <c r="AC83" s="19">
        <f t="shared" si="194"/>
        <v>0</v>
      </c>
      <c r="AD83" s="19">
        <f t="shared" si="195"/>
        <v>0</v>
      </c>
      <c r="AE83" s="19">
        <f t="shared" si="196"/>
        <v>0</v>
      </c>
      <c r="AF83" s="19">
        <f t="shared" si="197"/>
        <v>0</v>
      </c>
      <c r="AG83" s="19">
        <f t="shared" si="198"/>
        <v>0</v>
      </c>
      <c r="AH83" s="19">
        <f t="shared" si="199"/>
        <v>0</v>
      </c>
      <c r="AI83" s="19">
        <f t="shared" si="200"/>
        <v>0</v>
      </c>
      <c r="AJ83" s="19">
        <f t="shared" si="201"/>
        <v>0</v>
      </c>
      <c r="AL83" s="20">
        <f t="shared" si="202"/>
        <v>0</v>
      </c>
      <c r="AM83" s="20">
        <f t="shared" si="203"/>
        <v>0</v>
      </c>
      <c r="AN83" s="20">
        <f t="shared" si="204"/>
        <v>0</v>
      </c>
      <c r="AO83" s="20">
        <f t="shared" si="173"/>
        <v>0</v>
      </c>
      <c r="AP83" s="20">
        <f t="shared" si="174"/>
        <v>0</v>
      </c>
      <c r="AQ83" s="20">
        <f t="shared" si="175"/>
        <v>0</v>
      </c>
      <c r="AR83" s="20">
        <f t="shared" si="176"/>
        <v>0</v>
      </c>
      <c r="AS83" s="20">
        <f t="shared" si="177"/>
        <v>0</v>
      </c>
      <c r="AT83" s="20">
        <f t="shared" si="178"/>
        <v>0</v>
      </c>
      <c r="AU83" s="20">
        <f t="shared" si="205"/>
        <v>0</v>
      </c>
      <c r="AV83" s="20">
        <f t="shared" si="206"/>
        <v>0</v>
      </c>
      <c r="AW83" s="20">
        <f t="shared" si="207"/>
        <v>0</v>
      </c>
    </row>
    <row r="84" spans="2:49" x14ac:dyDescent="0.3">
      <c r="B84" s="302">
        <v>18</v>
      </c>
      <c r="C84" s="222">
        <f t="shared" si="208"/>
        <v>0</v>
      </c>
      <c r="D84" s="302">
        <f t="shared" si="209"/>
        <v>0</v>
      </c>
      <c r="E84" s="222">
        <f t="shared" si="179"/>
        <v>0</v>
      </c>
      <c r="F84" s="302">
        <f t="shared" si="209"/>
        <v>0</v>
      </c>
      <c r="G84" s="222">
        <f t="shared" si="180"/>
        <v>0</v>
      </c>
      <c r="H84" s="302">
        <f t="shared" ref="H84" si="216">(G84/G$81)*100</f>
        <v>0</v>
      </c>
      <c r="I84" s="222">
        <f t="shared" si="181"/>
        <v>0</v>
      </c>
      <c r="J84" s="302">
        <f t="shared" ref="J84" si="217">(I84/I$81)*100</f>
        <v>0</v>
      </c>
      <c r="K84" s="222">
        <f t="shared" si="182"/>
        <v>0</v>
      </c>
      <c r="L84" s="302">
        <f t="shared" ref="L84" si="218">(K84/K$81)*100</f>
        <v>0</v>
      </c>
      <c r="M84" s="222">
        <f t="shared" si="183"/>
        <v>0</v>
      </c>
      <c r="N84" s="302">
        <f t="shared" ref="N84" si="219">(M84/M$81)*100</f>
        <v>0</v>
      </c>
      <c r="O84" s="222">
        <f t="shared" si="184"/>
        <v>0</v>
      </c>
      <c r="P84" s="302">
        <f t="shared" ref="P84" si="220">(O84/O$81)*100</f>
        <v>0</v>
      </c>
      <c r="Q84" s="222">
        <f t="shared" si="185"/>
        <v>0</v>
      </c>
      <c r="R84" s="302">
        <f t="shared" ref="R84" si="221">(Q84/Q$81)*100</f>
        <v>0</v>
      </c>
      <c r="T84" s="222">
        <f t="shared" si="186"/>
        <v>0</v>
      </c>
      <c r="U84" s="222">
        <f t="shared" si="187"/>
        <v>0</v>
      </c>
      <c r="V84" s="222">
        <f t="shared" si="188"/>
        <v>0</v>
      </c>
      <c r="W84" s="222">
        <f t="shared" si="189"/>
        <v>0</v>
      </c>
      <c r="X84" s="222">
        <f t="shared" si="190"/>
        <v>0</v>
      </c>
      <c r="Y84" s="222">
        <f t="shared" si="191"/>
        <v>0</v>
      </c>
      <c r="Z84" s="222">
        <f t="shared" si="192"/>
        <v>0</v>
      </c>
      <c r="AA84" s="222">
        <f t="shared" si="193"/>
        <v>0</v>
      </c>
      <c r="AC84" s="19">
        <f t="shared" si="194"/>
        <v>0</v>
      </c>
      <c r="AD84" s="19">
        <f t="shared" si="195"/>
        <v>0</v>
      </c>
      <c r="AE84" s="19">
        <f t="shared" si="196"/>
        <v>0</v>
      </c>
      <c r="AF84" s="19">
        <f t="shared" si="197"/>
        <v>0</v>
      </c>
      <c r="AG84" s="19">
        <f t="shared" si="198"/>
        <v>0</v>
      </c>
      <c r="AH84" s="19">
        <f t="shared" si="199"/>
        <v>0</v>
      </c>
      <c r="AI84" s="19">
        <f t="shared" si="200"/>
        <v>0</v>
      </c>
      <c r="AJ84" s="19">
        <f t="shared" si="201"/>
        <v>0</v>
      </c>
      <c r="AL84" s="20">
        <f t="shared" si="202"/>
        <v>0</v>
      </c>
      <c r="AM84" s="20">
        <f t="shared" si="203"/>
        <v>0</v>
      </c>
      <c r="AN84" s="20">
        <f t="shared" si="204"/>
        <v>0</v>
      </c>
      <c r="AO84" s="20">
        <f t="shared" si="173"/>
        <v>0</v>
      </c>
      <c r="AP84" s="20">
        <f t="shared" si="174"/>
        <v>0</v>
      </c>
      <c r="AQ84" s="20">
        <f t="shared" si="175"/>
        <v>0</v>
      </c>
      <c r="AR84" s="20">
        <f t="shared" si="176"/>
        <v>0</v>
      </c>
      <c r="AS84" s="20">
        <f t="shared" si="177"/>
        <v>0</v>
      </c>
      <c r="AT84" s="20">
        <f t="shared" si="178"/>
        <v>0</v>
      </c>
      <c r="AU84" s="20">
        <f t="shared" si="205"/>
        <v>0</v>
      </c>
      <c r="AV84" s="20">
        <f t="shared" si="206"/>
        <v>0</v>
      </c>
      <c r="AW84" s="20">
        <f t="shared" si="207"/>
        <v>0</v>
      </c>
    </row>
    <row r="85" spans="2:49" x14ac:dyDescent="0.3">
      <c r="B85" s="302">
        <v>17</v>
      </c>
      <c r="C85" s="222">
        <f t="shared" si="208"/>
        <v>0</v>
      </c>
      <c r="D85" s="302">
        <f t="shared" si="209"/>
        <v>0</v>
      </c>
      <c r="E85" s="222">
        <f t="shared" si="179"/>
        <v>0</v>
      </c>
      <c r="F85" s="302">
        <f t="shared" si="209"/>
        <v>0</v>
      </c>
      <c r="G85" s="222">
        <f t="shared" si="180"/>
        <v>0</v>
      </c>
      <c r="H85" s="302">
        <f t="shared" ref="H85" si="222">(G85/G$81)*100</f>
        <v>0</v>
      </c>
      <c r="I85" s="222">
        <f t="shared" si="181"/>
        <v>0</v>
      </c>
      <c r="J85" s="302">
        <f t="shared" ref="J85" si="223">(I85/I$81)*100</f>
        <v>0</v>
      </c>
      <c r="K85" s="222">
        <f t="shared" si="182"/>
        <v>0</v>
      </c>
      <c r="L85" s="302">
        <f t="shared" ref="L85" si="224">(K85/K$81)*100</f>
        <v>0</v>
      </c>
      <c r="M85" s="222">
        <f t="shared" si="183"/>
        <v>0</v>
      </c>
      <c r="N85" s="302">
        <f t="shared" ref="N85" si="225">(M85/M$81)*100</f>
        <v>0</v>
      </c>
      <c r="O85" s="222">
        <f t="shared" si="184"/>
        <v>0</v>
      </c>
      <c r="P85" s="302">
        <f t="shared" ref="P85" si="226">(O85/O$81)*100</f>
        <v>0</v>
      </c>
      <c r="Q85" s="222">
        <f t="shared" si="185"/>
        <v>0</v>
      </c>
      <c r="R85" s="302">
        <f t="shared" ref="R85" si="227">(Q85/Q$81)*100</f>
        <v>0</v>
      </c>
      <c r="T85" s="222">
        <f t="shared" si="186"/>
        <v>0</v>
      </c>
      <c r="U85" s="222">
        <f t="shared" si="187"/>
        <v>0</v>
      </c>
      <c r="V85" s="222">
        <f t="shared" si="188"/>
        <v>0</v>
      </c>
      <c r="W85" s="222">
        <f t="shared" si="189"/>
        <v>0</v>
      </c>
      <c r="X85" s="222">
        <f t="shared" si="190"/>
        <v>0</v>
      </c>
      <c r="Y85" s="222">
        <f t="shared" si="191"/>
        <v>0</v>
      </c>
      <c r="Z85" s="222">
        <f t="shared" si="192"/>
        <v>0</v>
      </c>
      <c r="AA85" s="222">
        <f t="shared" si="193"/>
        <v>0</v>
      </c>
      <c r="AC85" s="19">
        <f t="shared" si="194"/>
        <v>0</v>
      </c>
      <c r="AD85" s="19">
        <f t="shared" si="195"/>
        <v>0</v>
      </c>
      <c r="AE85" s="19">
        <f t="shared" si="196"/>
        <v>0</v>
      </c>
      <c r="AF85" s="19">
        <f t="shared" si="197"/>
        <v>0</v>
      </c>
      <c r="AG85" s="19">
        <f t="shared" si="198"/>
        <v>0</v>
      </c>
      <c r="AH85" s="19">
        <f t="shared" si="199"/>
        <v>0</v>
      </c>
      <c r="AI85" s="19">
        <f t="shared" si="200"/>
        <v>0</v>
      </c>
      <c r="AJ85" s="19">
        <f t="shared" si="201"/>
        <v>0</v>
      </c>
      <c r="AL85" s="20">
        <f t="shared" si="202"/>
        <v>0</v>
      </c>
      <c r="AM85" s="20">
        <f t="shared" si="203"/>
        <v>0</v>
      </c>
      <c r="AN85" s="20">
        <f t="shared" si="204"/>
        <v>0</v>
      </c>
      <c r="AO85" s="20">
        <f t="shared" si="173"/>
        <v>0</v>
      </c>
      <c r="AP85" s="20">
        <f t="shared" si="174"/>
        <v>0</v>
      </c>
      <c r="AQ85" s="20">
        <f t="shared" si="175"/>
        <v>0</v>
      </c>
      <c r="AR85" s="20">
        <f t="shared" si="176"/>
        <v>0</v>
      </c>
      <c r="AS85" s="20">
        <f t="shared" si="177"/>
        <v>0</v>
      </c>
      <c r="AT85" s="20">
        <f t="shared" si="178"/>
        <v>0</v>
      </c>
      <c r="AU85" s="20">
        <f t="shared" si="205"/>
        <v>0</v>
      </c>
      <c r="AV85" s="20">
        <f t="shared" si="206"/>
        <v>0</v>
      </c>
      <c r="AW85" s="20">
        <f t="shared" si="207"/>
        <v>0</v>
      </c>
    </row>
    <row r="86" spans="2:49" x14ac:dyDescent="0.3">
      <c r="B86" s="302">
        <v>16</v>
      </c>
      <c r="C86" s="222">
        <f t="shared" si="208"/>
        <v>0</v>
      </c>
      <c r="D86" s="302">
        <f t="shared" si="209"/>
        <v>0</v>
      </c>
      <c r="E86" s="222">
        <f t="shared" si="179"/>
        <v>0</v>
      </c>
      <c r="F86" s="302">
        <f t="shared" si="209"/>
        <v>0</v>
      </c>
      <c r="G86" s="222">
        <f t="shared" si="180"/>
        <v>0</v>
      </c>
      <c r="H86" s="302">
        <f t="shared" ref="H86" si="228">(G86/G$81)*100</f>
        <v>0</v>
      </c>
      <c r="I86" s="222">
        <f t="shared" si="181"/>
        <v>0</v>
      </c>
      <c r="J86" s="302">
        <f t="shared" ref="J86" si="229">(I86/I$81)*100</f>
        <v>0</v>
      </c>
      <c r="K86" s="222">
        <f t="shared" si="182"/>
        <v>0</v>
      </c>
      <c r="L86" s="302">
        <f t="shared" ref="L86" si="230">(K86/K$81)*100</f>
        <v>0</v>
      </c>
      <c r="M86" s="222">
        <f t="shared" si="183"/>
        <v>0</v>
      </c>
      <c r="N86" s="302">
        <f t="shared" ref="N86" si="231">(M86/M$81)*100</f>
        <v>0</v>
      </c>
      <c r="O86" s="222">
        <f t="shared" si="184"/>
        <v>0</v>
      </c>
      <c r="P86" s="302">
        <f t="shared" ref="P86" si="232">(O86/O$81)*100</f>
        <v>0</v>
      </c>
      <c r="Q86" s="222">
        <f t="shared" si="185"/>
        <v>0</v>
      </c>
      <c r="R86" s="302">
        <f t="shared" ref="R86" si="233">(Q86/Q$81)*100</f>
        <v>0</v>
      </c>
      <c r="T86" s="222">
        <f t="shared" si="186"/>
        <v>0</v>
      </c>
      <c r="U86" s="222">
        <f t="shared" si="187"/>
        <v>0</v>
      </c>
      <c r="V86" s="222">
        <f t="shared" si="188"/>
        <v>0</v>
      </c>
      <c r="W86" s="222">
        <f t="shared" si="189"/>
        <v>0</v>
      </c>
      <c r="X86" s="222">
        <f t="shared" si="190"/>
        <v>0</v>
      </c>
      <c r="Y86" s="222">
        <f t="shared" si="191"/>
        <v>0</v>
      </c>
      <c r="Z86" s="222">
        <f t="shared" si="192"/>
        <v>0</v>
      </c>
      <c r="AA86" s="222">
        <f t="shared" si="193"/>
        <v>0</v>
      </c>
      <c r="AC86" s="19">
        <f t="shared" si="194"/>
        <v>0</v>
      </c>
      <c r="AD86" s="19">
        <f t="shared" si="195"/>
        <v>0</v>
      </c>
      <c r="AE86" s="19">
        <f t="shared" si="196"/>
        <v>0</v>
      </c>
      <c r="AF86" s="19">
        <f t="shared" si="197"/>
        <v>0</v>
      </c>
      <c r="AG86" s="19">
        <f t="shared" si="198"/>
        <v>0</v>
      </c>
      <c r="AH86" s="19">
        <f t="shared" si="199"/>
        <v>0</v>
      </c>
      <c r="AI86" s="19">
        <f t="shared" si="200"/>
        <v>0</v>
      </c>
      <c r="AJ86" s="19">
        <f t="shared" si="201"/>
        <v>0</v>
      </c>
      <c r="AL86" s="20">
        <f t="shared" si="202"/>
        <v>0</v>
      </c>
      <c r="AM86" s="20">
        <f t="shared" si="203"/>
        <v>0</v>
      </c>
      <c r="AN86" s="20">
        <f t="shared" si="204"/>
        <v>0</v>
      </c>
      <c r="AO86" s="20">
        <f t="shared" si="173"/>
        <v>0</v>
      </c>
      <c r="AP86" s="20">
        <f t="shared" si="174"/>
        <v>0</v>
      </c>
      <c r="AQ86" s="20">
        <f t="shared" si="175"/>
        <v>0</v>
      </c>
      <c r="AR86" s="20">
        <f t="shared" si="176"/>
        <v>0</v>
      </c>
      <c r="AS86" s="20">
        <f t="shared" si="177"/>
        <v>0</v>
      </c>
      <c r="AT86" s="20">
        <f t="shared" si="178"/>
        <v>0</v>
      </c>
      <c r="AU86" s="20">
        <f t="shared" si="205"/>
        <v>0</v>
      </c>
      <c r="AV86" s="20">
        <f t="shared" si="206"/>
        <v>0</v>
      </c>
      <c r="AW86" s="20">
        <f t="shared" si="207"/>
        <v>0</v>
      </c>
    </row>
    <row r="87" spans="2:49" x14ac:dyDescent="0.3">
      <c r="B87" s="302">
        <v>15</v>
      </c>
      <c r="C87" s="222">
        <f t="shared" si="208"/>
        <v>0</v>
      </c>
      <c r="D87" s="302">
        <f t="shared" si="209"/>
        <v>0</v>
      </c>
      <c r="E87" s="222">
        <f t="shared" si="179"/>
        <v>0</v>
      </c>
      <c r="F87" s="302">
        <f t="shared" si="209"/>
        <v>0</v>
      </c>
      <c r="G87" s="222">
        <f t="shared" si="180"/>
        <v>0</v>
      </c>
      <c r="H87" s="302">
        <f t="shared" ref="H87" si="234">(G87/G$81)*100</f>
        <v>0</v>
      </c>
      <c r="I87" s="222">
        <f t="shared" si="181"/>
        <v>0</v>
      </c>
      <c r="J87" s="302">
        <f t="shared" ref="J87" si="235">(I87/I$81)*100</f>
        <v>0</v>
      </c>
      <c r="K87" s="222">
        <f t="shared" si="182"/>
        <v>0</v>
      </c>
      <c r="L87" s="302">
        <f t="shared" ref="L87" si="236">(K87/K$81)*100</f>
        <v>0</v>
      </c>
      <c r="M87" s="222">
        <f t="shared" si="183"/>
        <v>0</v>
      </c>
      <c r="N87" s="302">
        <f t="shared" ref="N87" si="237">(M87/M$81)*100</f>
        <v>0</v>
      </c>
      <c r="O87" s="222">
        <f t="shared" si="184"/>
        <v>0</v>
      </c>
      <c r="P87" s="302">
        <f t="shared" ref="P87" si="238">(O87/O$81)*100</f>
        <v>0</v>
      </c>
      <c r="Q87" s="222">
        <f t="shared" si="185"/>
        <v>0</v>
      </c>
      <c r="R87" s="302">
        <f t="shared" ref="R87" si="239">(Q87/Q$81)*100</f>
        <v>0</v>
      </c>
      <c r="T87" s="222">
        <f t="shared" si="186"/>
        <v>0</v>
      </c>
      <c r="U87" s="222">
        <f t="shared" si="187"/>
        <v>0</v>
      </c>
      <c r="V87" s="222">
        <f t="shared" si="188"/>
        <v>0</v>
      </c>
      <c r="W87" s="222">
        <f t="shared" si="189"/>
        <v>0</v>
      </c>
      <c r="X87" s="222">
        <f t="shared" si="190"/>
        <v>0</v>
      </c>
      <c r="Y87" s="222">
        <f t="shared" si="191"/>
        <v>0</v>
      </c>
      <c r="Z87" s="222">
        <f t="shared" si="192"/>
        <v>0</v>
      </c>
      <c r="AA87" s="222">
        <f t="shared" si="193"/>
        <v>0</v>
      </c>
      <c r="AC87" s="19">
        <f t="shared" si="194"/>
        <v>0</v>
      </c>
      <c r="AD87" s="19">
        <f t="shared" si="195"/>
        <v>0</v>
      </c>
      <c r="AE87" s="19">
        <f t="shared" si="196"/>
        <v>0</v>
      </c>
      <c r="AF87" s="19">
        <f t="shared" si="197"/>
        <v>0</v>
      </c>
      <c r="AG87" s="19">
        <f t="shared" si="198"/>
        <v>0</v>
      </c>
      <c r="AH87" s="19">
        <f t="shared" si="199"/>
        <v>0</v>
      </c>
      <c r="AI87" s="19">
        <f t="shared" si="200"/>
        <v>0</v>
      </c>
      <c r="AJ87" s="19">
        <f t="shared" si="201"/>
        <v>0</v>
      </c>
      <c r="AL87" s="20">
        <f t="shared" si="202"/>
        <v>0</v>
      </c>
      <c r="AM87" s="20">
        <f t="shared" si="203"/>
        <v>0</v>
      </c>
      <c r="AN87" s="20">
        <f t="shared" si="204"/>
        <v>0</v>
      </c>
      <c r="AO87" s="20">
        <f t="shared" si="173"/>
        <v>0</v>
      </c>
      <c r="AP87" s="20">
        <f t="shared" si="174"/>
        <v>0</v>
      </c>
      <c r="AQ87" s="20">
        <f t="shared" si="175"/>
        <v>0</v>
      </c>
      <c r="AR87" s="20">
        <f t="shared" si="176"/>
        <v>0</v>
      </c>
      <c r="AS87" s="20">
        <f t="shared" si="177"/>
        <v>0</v>
      </c>
      <c r="AT87" s="20">
        <f t="shared" si="178"/>
        <v>0</v>
      </c>
      <c r="AU87" s="20">
        <f t="shared" si="205"/>
        <v>0</v>
      </c>
      <c r="AV87" s="20">
        <f t="shared" si="206"/>
        <v>0</v>
      </c>
      <c r="AW87" s="20">
        <f t="shared" si="207"/>
        <v>0</v>
      </c>
    </row>
    <row r="88" spans="2:49" x14ac:dyDescent="0.3">
      <c r="B88" s="302">
        <v>14</v>
      </c>
      <c r="C88" s="222">
        <f t="shared" si="208"/>
        <v>0</v>
      </c>
      <c r="D88" s="302">
        <f t="shared" si="209"/>
        <v>0</v>
      </c>
      <c r="E88" s="222">
        <f t="shared" si="179"/>
        <v>0</v>
      </c>
      <c r="F88" s="302">
        <f t="shared" si="209"/>
        <v>0</v>
      </c>
      <c r="G88" s="222">
        <f t="shared" si="180"/>
        <v>0</v>
      </c>
      <c r="H88" s="302">
        <f t="shared" ref="H88" si="240">(G88/G$81)*100</f>
        <v>0</v>
      </c>
      <c r="I88" s="222">
        <f t="shared" si="181"/>
        <v>0</v>
      </c>
      <c r="J88" s="302">
        <f t="shared" ref="J88" si="241">(I88/I$81)*100</f>
        <v>0</v>
      </c>
      <c r="K88" s="222">
        <f t="shared" si="182"/>
        <v>0</v>
      </c>
      <c r="L88" s="302">
        <f t="shared" ref="L88" si="242">(K88/K$81)*100</f>
        <v>0</v>
      </c>
      <c r="M88" s="222">
        <f t="shared" si="183"/>
        <v>0</v>
      </c>
      <c r="N88" s="302">
        <f t="shared" ref="N88" si="243">(M88/M$81)*100</f>
        <v>0</v>
      </c>
      <c r="O88" s="222">
        <f t="shared" si="184"/>
        <v>0</v>
      </c>
      <c r="P88" s="302">
        <f t="shared" ref="P88" si="244">(O88/O$81)*100</f>
        <v>0</v>
      </c>
      <c r="Q88" s="222">
        <f t="shared" si="185"/>
        <v>0</v>
      </c>
      <c r="R88" s="302">
        <f t="shared" ref="R88" si="245">(Q88/Q$81)*100</f>
        <v>0</v>
      </c>
      <c r="T88" s="222">
        <f t="shared" si="186"/>
        <v>0</v>
      </c>
      <c r="U88" s="222">
        <f t="shared" si="187"/>
        <v>0</v>
      </c>
      <c r="V88" s="222">
        <f t="shared" si="188"/>
        <v>0</v>
      </c>
      <c r="W88" s="222">
        <f t="shared" si="189"/>
        <v>0</v>
      </c>
      <c r="X88" s="222">
        <f t="shared" si="190"/>
        <v>0</v>
      </c>
      <c r="Y88" s="222">
        <f t="shared" si="191"/>
        <v>0</v>
      </c>
      <c r="Z88" s="222">
        <f t="shared" si="192"/>
        <v>0</v>
      </c>
      <c r="AA88" s="222">
        <f t="shared" si="193"/>
        <v>0</v>
      </c>
      <c r="AC88" s="19">
        <f t="shared" si="194"/>
        <v>0</v>
      </c>
      <c r="AD88" s="19">
        <f t="shared" si="195"/>
        <v>0</v>
      </c>
      <c r="AE88" s="19">
        <f t="shared" si="196"/>
        <v>0</v>
      </c>
      <c r="AF88" s="19">
        <f t="shared" si="197"/>
        <v>0</v>
      </c>
      <c r="AG88" s="19">
        <f t="shared" si="198"/>
        <v>0</v>
      </c>
      <c r="AH88" s="19">
        <f t="shared" si="199"/>
        <v>0</v>
      </c>
      <c r="AI88" s="19">
        <f t="shared" si="200"/>
        <v>0</v>
      </c>
      <c r="AJ88" s="19">
        <f t="shared" si="201"/>
        <v>0</v>
      </c>
      <c r="AL88" s="20">
        <f t="shared" si="202"/>
        <v>0</v>
      </c>
      <c r="AM88" s="20">
        <f t="shared" si="203"/>
        <v>0</v>
      </c>
      <c r="AN88" s="20">
        <f t="shared" si="204"/>
        <v>0</v>
      </c>
      <c r="AO88" s="20">
        <f t="shared" si="173"/>
        <v>0</v>
      </c>
      <c r="AP88" s="20">
        <f t="shared" si="174"/>
        <v>0</v>
      </c>
      <c r="AQ88" s="20">
        <f t="shared" si="175"/>
        <v>0</v>
      </c>
      <c r="AR88" s="20">
        <f t="shared" si="176"/>
        <v>0</v>
      </c>
      <c r="AS88" s="20">
        <f t="shared" si="177"/>
        <v>0</v>
      </c>
      <c r="AT88" s="20">
        <f t="shared" si="178"/>
        <v>0</v>
      </c>
      <c r="AU88" s="20">
        <f t="shared" si="205"/>
        <v>0</v>
      </c>
      <c r="AV88" s="20">
        <f t="shared" si="206"/>
        <v>0</v>
      </c>
      <c r="AW88" s="20">
        <f t="shared" si="207"/>
        <v>0</v>
      </c>
    </row>
    <row r="89" spans="2:49" x14ac:dyDescent="0.3">
      <c r="B89" s="302">
        <v>13</v>
      </c>
      <c r="C89" s="222">
        <f t="shared" si="208"/>
        <v>0</v>
      </c>
      <c r="D89" s="302">
        <f t="shared" si="209"/>
        <v>0</v>
      </c>
      <c r="E89" s="222">
        <f t="shared" si="179"/>
        <v>0</v>
      </c>
      <c r="F89" s="302">
        <f t="shared" si="209"/>
        <v>0</v>
      </c>
      <c r="G89" s="222">
        <f t="shared" si="180"/>
        <v>0</v>
      </c>
      <c r="H89" s="302">
        <f t="shared" ref="H89" si="246">(G89/G$81)*100</f>
        <v>0</v>
      </c>
      <c r="I89" s="222">
        <f t="shared" si="181"/>
        <v>0</v>
      </c>
      <c r="J89" s="302">
        <f t="shared" ref="J89" si="247">(I89/I$81)*100</f>
        <v>0</v>
      </c>
      <c r="K89" s="222">
        <f t="shared" si="182"/>
        <v>0</v>
      </c>
      <c r="L89" s="302">
        <f t="shared" ref="L89" si="248">(K89/K$81)*100</f>
        <v>0</v>
      </c>
      <c r="M89" s="222">
        <f t="shared" si="183"/>
        <v>0</v>
      </c>
      <c r="N89" s="302">
        <f t="shared" ref="N89" si="249">(M89/M$81)*100</f>
        <v>0</v>
      </c>
      <c r="O89" s="222">
        <f t="shared" si="184"/>
        <v>0</v>
      </c>
      <c r="P89" s="302">
        <f t="shared" ref="P89" si="250">(O89/O$81)*100</f>
        <v>0</v>
      </c>
      <c r="Q89" s="222">
        <f t="shared" si="185"/>
        <v>0</v>
      </c>
      <c r="R89" s="302">
        <f t="shared" ref="R89" si="251">(Q89/Q$81)*100</f>
        <v>0</v>
      </c>
      <c r="T89" s="222">
        <f t="shared" si="186"/>
        <v>0</v>
      </c>
      <c r="U89" s="222">
        <f t="shared" si="187"/>
        <v>0</v>
      </c>
      <c r="V89" s="222">
        <f t="shared" si="188"/>
        <v>0</v>
      </c>
      <c r="W89" s="222">
        <f t="shared" si="189"/>
        <v>0</v>
      </c>
      <c r="X89" s="222">
        <f t="shared" si="190"/>
        <v>0</v>
      </c>
      <c r="Y89" s="222">
        <f t="shared" si="191"/>
        <v>0</v>
      </c>
      <c r="Z89" s="222">
        <f t="shared" si="192"/>
        <v>0</v>
      </c>
      <c r="AA89" s="222">
        <f t="shared" si="193"/>
        <v>0</v>
      </c>
      <c r="AC89" s="19">
        <f t="shared" si="194"/>
        <v>0</v>
      </c>
      <c r="AD89" s="19">
        <f t="shared" si="195"/>
        <v>0</v>
      </c>
      <c r="AE89" s="19">
        <f t="shared" si="196"/>
        <v>0</v>
      </c>
      <c r="AF89" s="19">
        <f t="shared" si="197"/>
        <v>0</v>
      </c>
      <c r="AG89" s="19">
        <f t="shared" si="198"/>
        <v>0</v>
      </c>
      <c r="AH89" s="19">
        <f t="shared" si="199"/>
        <v>0</v>
      </c>
      <c r="AI89" s="19">
        <f t="shared" si="200"/>
        <v>0</v>
      </c>
      <c r="AJ89" s="19">
        <f t="shared" si="201"/>
        <v>0</v>
      </c>
      <c r="AL89" s="20">
        <f t="shared" si="202"/>
        <v>0</v>
      </c>
      <c r="AM89" s="20">
        <f t="shared" si="203"/>
        <v>0</v>
      </c>
      <c r="AN89" s="20">
        <f t="shared" si="204"/>
        <v>0</v>
      </c>
      <c r="AO89" s="20">
        <f t="shared" si="173"/>
        <v>0</v>
      </c>
      <c r="AP89" s="20">
        <f t="shared" si="174"/>
        <v>0</v>
      </c>
      <c r="AQ89" s="20">
        <f t="shared" si="175"/>
        <v>0</v>
      </c>
      <c r="AR89" s="20">
        <f t="shared" si="176"/>
        <v>0</v>
      </c>
      <c r="AS89" s="20">
        <f t="shared" si="177"/>
        <v>0</v>
      </c>
      <c r="AT89" s="20">
        <f t="shared" si="178"/>
        <v>0</v>
      </c>
      <c r="AU89" s="20">
        <f t="shared" si="205"/>
        <v>0</v>
      </c>
      <c r="AV89" s="20">
        <f t="shared" si="206"/>
        <v>0</v>
      </c>
      <c r="AW89" s="20">
        <f t="shared" si="207"/>
        <v>0</v>
      </c>
    </row>
    <row r="90" spans="2:49" x14ac:dyDescent="0.3">
      <c r="B90" s="74">
        <v>12</v>
      </c>
      <c r="C90" s="222">
        <f t="shared" si="208"/>
        <v>0</v>
      </c>
      <c r="D90" s="302">
        <f t="shared" si="209"/>
        <v>0</v>
      </c>
      <c r="E90" s="222">
        <f t="shared" si="179"/>
        <v>0</v>
      </c>
      <c r="F90" s="302">
        <f t="shared" si="209"/>
        <v>0</v>
      </c>
      <c r="G90" s="222">
        <f t="shared" si="180"/>
        <v>0</v>
      </c>
      <c r="H90" s="302">
        <f t="shared" ref="H90" si="252">(G90/G$81)*100</f>
        <v>0</v>
      </c>
      <c r="I90" s="222">
        <f t="shared" si="181"/>
        <v>0</v>
      </c>
      <c r="J90" s="302">
        <f t="shared" ref="J90" si="253">(I90/I$81)*100</f>
        <v>0</v>
      </c>
      <c r="K90" s="222">
        <f t="shared" si="182"/>
        <v>0</v>
      </c>
      <c r="L90" s="302">
        <f t="shared" ref="L90" si="254">(K90/K$81)*100</f>
        <v>0</v>
      </c>
      <c r="M90" s="222">
        <f t="shared" si="183"/>
        <v>0</v>
      </c>
      <c r="N90" s="302">
        <f t="shared" ref="N90" si="255">(M90/M$81)*100</f>
        <v>0</v>
      </c>
      <c r="O90" s="222">
        <f t="shared" si="184"/>
        <v>0</v>
      </c>
      <c r="P90" s="302">
        <f t="shared" ref="P90" si="256">(O90/O$81)*100</f>
        <v>0</v>
      </c>
      <c r="Q90" s="222">
        <f t="shared" si="185"/>
        <v>0</v>
      </c>
      <c r="R90" s="302">
        <f t="shared" ref="R90" si="257">(Q90/Q$81)*100</f>
        <v>0</v>
      </c>
      <c r="T90" s="222">
        <f t="shared" si="186"/>
        <v>0</v>
      </c>
      <c r="U90" s="222">
        <f t="shared" si="187"/>
        <v>0</v>
      </c>
      <c r="V90" s="222">
        <f t="shared" si="188"/>
        <v>0</v>
      </c>
      <c r="W90" s="222">
        <f t="shared" si="189"/>
        <v>0</v>
      </c>
      <c r="X90" s="222">
        <f t="shared" si="190"/>
        <v>0</v>
      </c>
      <c r="Y90" s="222">
        <f t="shared" si="191"/>
        <v>0</v>
      </c>
      <c r="Z90" s="222">
        <f t="shared" si="192"/>
        <v>0</v>
      </c>
      <c r="AA90" s="222">
        <f t="shared" si="193"/>
        <v>0</v>
      </c>
      <c r="AC90" s="19">
        <f t="shared" si="194"/>
        <v>0</v>
      </c>
      <c r="AD90" s="19">
        <f t="shared" si="195"/>
        <v>0</v>
      </c>
      <c r="AE90" s="19">
        <f t="shared" si="196"/>
        <v>0</v>
      </c>
      <c r="AF90" s="19">
        <f t="shared" si="197"/>
        <v>0</v>
      </c>
      <c r="AG90" s="19">
        <f t="shared" si="198"/>
        <v>0</v>
      </c>
      <c r="AH90" s="19">
        <f t="shared" si="199"/>
        <v>0</v>
      </c>
      <c r="AI90" s="19">
        <f t="shared" si="200"/>
        <v>0</v>
      </c>
      <c r="AJ90" s="19">
        <f t="shared" si="201"/>
        <v>0</v>
      </c>
      <c r="AL90" s="20">
        <f t="shared" si="202"/>
        <v>0</v>
      </c>
      <c r="AM90" s="20">
        <f t="shared" si="203"/>
        <v>0</v>
      </c>
      <c r="AN90" s="20">
        <f t="shared" si="204"/>
        <v>0</v>
      </c>
      <c r="AO90" s="20">
        <f t="shared" si="173"/>
        <v>0</v>
      </c>
      <c r="AP90" s="20">
        <f t="shared" si="174"/>
        <v>0</v>
      </c>
      <c r="AQ90" s="20">
        <f t="shared" si="175"/>
        <v>0</v>
      </c>
      <c r="AR90" s="20">
        <f t="shared" si="176"/>
        <v>0</v>
      </c>
      <c r="AS90" s="20">
        <f t="shared" si="177"/>
        <v>0</v>
      </c>
      <c r="AT90" s="20">
        <f t="shared" si="178"/>
        <v>0</v>
      </c>
      <c r="AU90" s="20">
        <f t="shared" si="205"/>
        <v>0</v>
      </c>
      <c r="AV90" s="20">
        <f t="shared" si="206"/>
        <v>0</v>
      </c>
      <c r="AW90" s="20">
        <f t="shared" si="207"/>
        <v>0</v>
      </c>
    </row>
    <row r="91" spans="2:49" x14ac:dyDescent="0.3">
      <c r="B91" s="74">
        <v>11</v>
      </c>
      <c r="C91" s="222">
        <f t="shared" si="208"/>
        <v>0</v>
      </c>
      <c r="D91" s="302">
        <f t="shared" si="209"/>
        <v>0</v>
      </c>
      <c r="E91" s="222">
        <f t="shared" si="179"/>
        <v>0</v>
      </c>
      <c r="F91" s="302">
        <f t="shared" si="209"/>
        <v>0</v>
      </c>
      <c r="G91" s="222">
        <f t="shared" si="180"/>
        <v>0</v>
      </c>
      <c r="H91" s="302">
        <f t="shared" ref="H91" si="258">(G91/G$81)*100</f>
        <v>0</v>
      </c>
      <c r="I91" s="222">
        <f t="shared" si="181"/>
        <v>0</v>
      </c>
      <c r="J91" s="302">
        <f t="shared" ref="J91" si="259">(I91/I$81)*100</f>
        <v>0</v>
      </c>
      <c r="K91" s="222">
        <f t="shared" si="182"/>
        <v>0</v>
      </c>
      <c r="L91" s="302">
        <f t="shared" ref="L91" si="260">(K91/K$81)*100</f>
        <v>0</v>
      </c>
      <c r="M91" s="222">
        <f t="shared" si="183"/>
        <v>0</v>
      </c>
      <c r="N91" s="302">
        <f t="shared" ref="N91" si="261">(M91/M$81)*100</f>
        <v>0</v>
      </c>
      <c r="O91" s="222">
        <f t="shared" si="184"/>
        <v>0</v>
      </c>
      <c r="P91" s="302">
        <f t="shared" ref="P91" si="262">(O91/O$81)*100</f>
        <v>0</v>
      </c>
      <c r="Q91" s="222">
        <f t="shared" si="185"/>
        <v>0</v>
      </c>
      <c r="R91" s="302">
        <f t="shared" ref="R91" si="263">(Q91/Q$81)*100</f>
        <v>0</v>
      </c>
      <c r="T91" s="222">
        <f t="shared" si="186"/>
        <v>0</v>
      </c>
      <c r="U91" s="222">
        <f t="shared" si="187"/>
        <v>0</v>
      </c>
      <c r="V91" s="222">
        <f t="shared" si="188"/>
        <v>0</v>
      </c>
      <c r="W91" s="222">
        <f t="shared" si="189"/>
        <v>0</v>
      </c>
      <c r="X91" s="222">
        <f t="shared" si="190"/>
        <v>0</v>
      </c>
      <c r="Y91" s="222">
        <f t="shared" si="191"/>
        <v>0</v>
      </c>
      <c r="Z91" s="222">
        <f t="shared" si="192"/>
        <v>0</v>
      </c>
      <c r="AA91" s="222">
        <f t="shared" si="193"/>
        <v>0</v>
      </c>
      <c r="AC91" s="19">
        <f t="shared" si="194"/>
        <v>0</v>
      </c>
      <c r="AD91" s="19">
        <f t="shared" si="195"/>
        <v>0</v>
      </c>
      <c r="AE91" s="19">
        <f t="shared" si="196"/>
        <v>0</v>
      </c>
      <c r="AF91" s="19">
        <f t="shared" si="197"/>
        <v>0</v>
      </c>
      <c r="AG91" s="19">
        <f t="shared" si="198"/>
        <v>0</v>
      </c>
      <c r="AH91" s="19">
        <f t="shared" si="199"/>
        <v>0</v>
      </c>
      <c r="AI91" s="19">
        <f t="shared" si="200"/>
        <v>0</v>
      </c>
      <c r="AJ91" s="19">
        <f t="shared" si="201"/>
        <v>0</v>
      </c>
      <c r="AL91" s="20">
        <f t="shared" si="202"/>
        <v>0</v>
      </c>
      <c r="AM91" s="20">
        <f t="shared" si="203"/>
        <v>0</v>
      </c>
      <c r="AN91" s="20">
        <f t="shared" si="204"/>
        <v>0</v>
      </c>
      <c r="AO91" s="20">
        <f t="shared" si="173"/>
        <v>0</v>
      </c>
      <c r="AP91" s="20">
        <f t="shared" si="174"/>
        <v>0</v>
      </c>
      <c r="AQ91" s="20">
        <f t="shared" si="175"/>
        <v>0</v>
      </c>
      <c r="AR91" s="20">
        <f t="shared" si="176"/>
        <v>0</v>
      </c>
      <c r="AS91" s="20">
        <f t="shared" si="177"/>
        <v>0</v>
      </c>
      <c r="AT91" s="20">
        <f t="shared" si="178"/>
        <v>0</v>
      </c>
      <c r="AU91" s="20">
        <f t="shared" si="205"/>
        <v>0</v>
      </c>
      <c r="AV91" s="20">
        <f t="shared" si="206"/>
        <v>0</v>
      </c>
      <c r="AW91" s="20">
        <f t="shared" si="207"/>
        <v>0</v>
      </c>
    </row>
    <row r="92" spans="2:49" x14ac:dyDescent="0.3">
      <c r="B92" s="302">
        <v>10</v>
      </c>
      <c r="C92" s="222">
        <f t="shared" si="208"/>
        <v>0</v>
      </c>
      <c r="D92" s="302">
        <f t="shared" si="209"/>
        <v>0</v>
      </c>
      <c r="E92" s="222">
        <f t="shared" si="179"/>
        <v>0</v>
      </c>
      <c r="F92" s="302">
        <f t="shared" si="209"/>
        <v>0</v>
      </c>
      <c r="G92" s="222">
        <f t="shared" si="180"/>
        <v>0</v>
      </c>
      <c r="H92" s="302">
        <f t="shared" ref="H92" si="264">(G92/G$81)*100</f>
        <v>0</v>
      </c>
      <c r="I92" s="222">
        <f t="shared" si="181"/>
        <v>6</v>
      </c>
      <c r="J92" s="302">
        <f t="shared" ref="J92" si="265">(I92/I$81)*100</f>
        <v>2.3715415019762842</v>
      </c>
      <c r="K92" s="222">
        <f t="shared" si="182"/>
        <v>0</v>
      </c>
      <c r="L92" s="302">
        <f t="shared" ref="L92" si="266">(K92/K$81)*100</f>
        <v>0</v>
      </c>
      <c r="M92" s="222">
        <f t="shared" si="183"/>
        <v>0</v>
      </c>
      <c r="N92" s="302">
        <f t="shared" ref="N92" si="267">(M92/M$81)*100</f>
        <v>0</v>
      </c>
      <c r="O92" s="222">
        <f t="shared" si="184"/>
        <v>0</v>
      </c>
      <c r="P92" s="302">
        <f t="shared" ref="P92" si="268">(O92/O$81)*100</f>
        <v>0</v>
      </c>
      <c r="Q92" s="222">
        <f t="shared" si="185"/>
        <v>1</v>
      </c>
      <c r="R92" s="302">
        <f t="shared" ref="R92" si="269">(Q92/Q$81)*100</f>
        <v>0.24390243902439024</v>
      </c>
      <c r="T92" s="222">
        <f t="shared" si="186"/>
        <v>0</v>
      </c>
      <c r="U92" s="222">
        <f t="shared" si="187"/>
        <v>0</v>
      </c>
      <c r="V92" s="222">
        <f t="shared" si="188"/>
        <v>0</v>
      </c>
      <c r="W92" s="222">
        <f t="shared" si="189"/>
        <v>2.3715415019762842</v>
      </c>
      <c r="X92" s="222">
        <f t="shared" si="190"/>
        <v>0</v>
      </c>
      <c r="Y92" s="222">
        <f t="shared" si="191"/>
        <v>0</v>
      </c>
      <c r="Z92" s="222">
        <f t="shared" si="192"/>
        <v>0</v>
      </c>
      <c r="AA92" s="222">
        <f t="shared" si="193"/>
        <v>0.24390243902439024</v>
      </c>
      <c r="AC92" s="19">
        <f t="shared" si="194"/>
        <v>0</v>
      </c>
      <c r="AD92" s="19">
        <f t="shared" si="195"/>
        <v>0</v>
      </c>
      <c r="AE92" s="19">
        <f t="shared" si="196"/>
        <v>0</v>
      </c>
      <c r="AF92" s="19">
        <f t="shared" si="197"/>
        <v>2.3715415019762841E-2</v>
      </c>
      <c r="AG92" s="19">
        <f t="shared" si="198"/>
        <v>0</v>
      </c>
      <c r="AH92" s="19">
        <f t="shared" si="199"/>
        <v>0</v>
      </c>
      <c r="AI92" s="19">
        <f t="shared" si="200"/>
        <v>0</v>
      </c>
      <c r="AJ92" s="19">
        <f t="shared" si="201"/>
        <v>2.4390243902439024E-3</v>
      </c>
      <c r="AL92" s="20">
        <f t="shared" si="202"/>
        <v>0</v>
      </c>
      <c r="AM92" s="20">
        <f t="shared" si="203"/>
        <v>0</v>
      </c>
      <c r="AN92" s="20">
        <f t="shared" si="204"/>
        <v>0</v>
      </c>
      <c r="AO92" s="20">
        <f t="shared" si="173"/>
        <v>0</v>
      </c>
      <c r="AP92" s="20">
        <f t="shared" si="174"/>
        <v>0</v>
      </c>
      <c r="AQ92" s="20">
        <f t="shared" si="175"/>
        <v>2.3715415019762841E-2</v>
      </c>
      <c r="AR92" s="20">
        <f t="shared" si="176"/>
        <v>0</v>
      </c>
      <c r="AS92" s="20">
        <f t="shared" si="177"/>
        <v>0</v>
      </c>
      <c r="AT92" s="20">
        <f t="shared" si="178"/>
        <v>0</v>
      </c>
      <c r="AU92" s="20">
        <f t="shared" si="205"/>
        <v>2.4390243902439024E-3</v>
      </c>
      <c r="AV92" s="20">
        <f t="shared" si="206"/>
        <v>2.4390243902439024E-3</v>
      </c>
      <c r="AW92" s="20">
        <f t="shared" si="207"/>
        <v>2.4390243902439024E-3</v>
      </c>
    </row>
    <row r="93" spans="2:49" x14ac:dyDescent="0.3">
      <c r="B93" s="302">
        <v>9</v>
      </c>
      <c r="C93" s="222">
        <f t="shared" si="208"/>
        <v>0</v>
      </c>
      <c r="D93" s="302">
        <f t="shared" si="209"/>
        <v>0</v>
      </c>
      <c r="E93" s="222">
        <f t="shared" si="179"/>
        <v>0</v>
      </c>
      <c r="F93" s="302">
        <f t="shared" si="209"/>
        <v>0</v>
      </c>
      <c r="G93" s="222">
        <f t="shared" si="180"/>
        <v>0</v>
      </c>
      <c r="H93" s="302">
        <f t="shared" ref="H93" si="270">(G93/G$81)*100</f>
        <v>0</v>
      </c>
      <c r="I93" s="222">
        <f t="shared" si="181"/>
        <v>12</v>
      </c>
      <c r="J93" s="302">
        <f t="shared" ref="J93" si="271">(I93/I$81)*100</f>
        <v>4.7430830039525684</v>
      </c>
      <c r="K93" s="222">
        <f t="shared" si="182"/>
        <v>0</v>
      </c>
      <c r="L93" s="302">
        <f t="shared" ref="L93" si="272">(K93/K$81)*100</f>
        <v>0</v>
      </c>
      <c r="M93" s="222">
        <f t="shared" si="183"/>
        <v>0</v>
      </c>
      <c r="N93" s="302">
        <f t="shared" ref="N93" si="273">(M93/M$81)*100</f>
        <v>0</v>
      </c>
      <c r="O93" s="222">
        <f t="shared" si="184"/>
        <v>0</v>
      </c>
      <c r="P93" s="302">
        <f t="shared" ref="P93" si="274">(O93/O$81)*100</f>
        <v>0</v>
      </c>
      <c r="Q93" s="222">
        <f t="shared" si="185"/>
        <v>3</v>
      </c>
      <c r="R93" s="302">
        <f t="shared" ref="R93" si="275">(Q93/Q$81)*100</f>
        <v>0.73170731707317083</v>
      </c>
      <c r="T93" s="222">
        <f t="shared" si="186"/>
        <v>0</v>
      </c>
      <c r="U93" s="222">
        <f t="shared" si="187"/>
        <v>0</v>
      </c>
      <c r="V93" s="222">
        <f t="shared" si="188"/>
        <v>0</v>
      </c>
      <c r="W93" s="222">
        <f t="shared" si="189"/>
        <v>4.7430830039525684</v>
      </c>
      <c r="X93" s="222">
        <f t="shared" si="190"/>
        <v>0</v>
      </c>
      <c r="Y93" s="222">
        <f t="shared" si="191"/>
        <v>0</v>
      </c>
      <c r="Z93" s="222">
        <f t="shared" si="192"/>
        <v>0</v>
      </c>
      <c r="AA93" s="222">
        <f t="shared" si="193"/>
        <v>0.73170731707317083</v>
      </c>
      <c r="AC93" s="19">
        <f t="shared" si="194"/>
        <v>0</v>
      </c>
      <c r="AD93" s="19">
        <f t="shared" si="195"/>
        <v>0</v>
      </c>
      <c r="AE93" s="19">
        <f t="shared" si="196"/>
        <v>0</v>
      </c>
      <c r="AF93" s="19">
        <f t="shared" si="197"/>
        <v>4.7430830039525682E-2</v>
      </c>
      <c r="AG93" s="19">
        <f t="shared" si="198"/>
        <v>0</v>
      </c>
      <c r="AH93" s="19">
        <f t="shared" si="199"/>
        <v>0</v>
      </c>
      <c r="AI93" s="19">
        <f t="shared" si="200"/>
        <v>0</v>
      </c>
      <c r="AJ93" s="19">
        <f t="shared" si="201"/>
        <v>7.3170731707317086E-3</v>
      </c>
      <c r="AL93" s="20">
        <f t="shared" si="202"/>
        <v>0</v>
      </c>
      <c r="AM93" s="20">
        <f t="shared" si="203"/>
        <v>0</v>
      </c>
      <c r="AN93" s="20">
        <f t="shared" si="204"/>
        <v>0</v>
      </c>
      <c r="AO93" s="20">
        <f t="shared" si="173"/>
        <v>0</v>
      </c>
      <c r="AP93" s="20">
        <f t="shared" si="174"/>
        <v>0</v>
      </c>
      <c r="AQ93" s="20">
        <f t="shared" si="175"/>
        <v>4.7430830039525682E-2</v>
      </c>
      <c r="AR93" s="20">
        <f t="shared" si="176"/>
        <v>0</v>
      </c>
      <c r="AS93" s="20">
        <f t="shared" si="177"/>
        <v>0</v>
      </c>
      <c r="AT93" s="20">
        <f t="shared" si="178"/>
        <v>0</v>
      </c>
      <c r="AU93" s="20">
        <f t="shared" si="205"/>
        <v>7.3170731707317086E-3</v>
      </c>
      <c r="AV93" s="20">
        <f t="shared" si="206"/>
        <v>7.3170731707317086E-3</v>
      </c>
      <c r="AW93" s="20">
        <f t="shared" si="207"/>
        <v>7.3170731707317086E-3</v>
      </c>
    </row>
    <row r="94" spans="2:49" x14ac:dyDescent="0.3">
      <c r="B94" s="302">
        <v>8</v>
      </c>
      <c r="C94" s="222">
        <f t="shared" si="208"/>
        <v>0</v>
      </c>
      <c r="D94" s="302">
        <f t="shared" si="209"/>
        <v>0</v>
      </c>
      <c r="E94" s="222">
        <f t="shared" si="179"/>
        <v>0</v>
      </c>
      <c r="F94" s="302">
        <f t="shared" si="209"/>
        <v>0</v>
      </c>
      <c r="G94" s="222">
        <f t="shared" si="180"/>
        <v>0</v>
      </c>
      <c r="H94" s="302">
        <f t="shared" ref="H94" si="276">(G94/G$81)*100</f>
        <v>0</v>
      </c>
      <c r="I94" s="222">
        <f t="shared" si="181"/>
        <v>18</v>
      </c>
      <c r="J94" s="302">
        <f t="shared" ref="J94" si="277">(I94/I$81)*100</f>
        <v>7.1146245059288544</v>
      </c>
      <c r="K94" s="222">
        <f t="shared" si="182"/>
        <v>0</v>
      </c>
      <c r="L94" s="302">
        <f t="shared" ref="L94" si="278">(K94/K$81)*100</f>
        <v>0</v>
      </c>
      <c r="M94" s="222">
        <f t="shared" si="183"/>
        <v>0</v>
      </c>
      <c r="N94" s="302">
        <f t="shared" ref="N94" si="279">(M94/M$81)*100</f>
        <v>0</v>
      </c>
      <c r="O94" s="222">
        <f t="shared" si="184"/>
        <v>0</v>
      </c>
      <c r="P94" s="302">
        <f t="shared" ref="P94" si="280">(O94/O$81)*100</f>
        <v>0</v>
      </c>
      <c r="Q94" s="222">
        <f t="shared" si="185"/>
        <v>5</v>
      </c>
      <c r="R94" s="302">
        <f t="shared" ref="R94" si="281">(Q94/Q$81)*100</f>
        <v>1.2195121951219512</v>
      </c>
      <c r="T94" s="222">
        <f t="shared" si="186"/>
        <v>0</v>
      </c>
      <c r="U94" s="222">
        <f t="shared" si="187"/>
        <v>0</v>
      </c>
      <c r="V94" s="222">
        <f t="shared" si="188"/>
        <v>0</v>
      </c>
      <c r="W94" s="222">
        <f t="shared" si="189"/>
        <v>7.1146245059288544</v>
      </c>
      <c r="X94" s="222">
        <f t="shared" si="190"/>
        <v>0</v>
      </c>
      <c r="Y94" s="222">
        <f t="shared" si="191"/>
        <v>0</v>
      </c>
      <c r="Z94" s="222">
        <f t="shared" si="192"/>
        <v>0</v>
      </c>
      <c r="AA94" s="222">
        <f t="shared" si="193"/>
        <v>1.2195121951219512</v>
      </c>
      <c r="AC94" s="19">
        <f t="shared" si="194"/>
        <v>0</v>
      </c>
      <c r="AD94" s="19">
        <f t="shared" si="195"/>
        <v>0</v>
      </c>
      <c r="AE94" s="19">
        <f t="shared" si="196"/>
        <v>0</v>
      </c>
      <c r="AF94" s="19">
        <f t="shared" si="197"/>
        <v>7.1146245059288543E-2</v>
      </c>
      <c r="AG94" s="19">
        <f t="shared" si="198"/>
        <v>0</v>
      </c>
      <c r="AH94" s="19">
        <f t="shared" si="199"/>
        <v>0</v>
      </c>
      <c r="AI94" s="19">
        <f t="shared" si="200"/>
        <v>0</v>
      </c>
      <c r="AJ94" s="19">
        <f t="shared" si="201"/>
        <v>1.2195121951219513E-2</v>
      </c>
      <c r="AL94" s="20">
        <f t="shared" si="202"/>
        <v>0</v>
      </c>
      <c r="AM94" s="20">
        <f t="shared" si="203"/>
        <v>0</v>
      </c>
      <c r="AN94" s="20">
        <f t="shared" si="204"/>
        <v>0</v>
      </c>
      <c r="AO94" s="20">
        <f t="shared" si="173"/>
        <v>0</v>
      </c>
      <c r="AP94" s="20">
        <f t="shared" si="174"/>
        <v>0</v>
      </c>
      <c r="AQ94" s="20">
        <f t="shared" si="175"/>
        <v>7.1146245059288543E-2</v>
      </c>
      <c r="AR94" s="20">
        <f t="shared" si="176"/>
        <v>0</v>
      </c>
      <c r="AS94" s="20">
        <f t="shared" si="177"/>
        <v>0</v>
      </c>
      <c r="AT94" s="20">
        <f t="shared" si="178"/>
        <v>0</v>
      </c>
      <c r="AU94" s="20">
        <f t="shared" si="205"/>
        <v>1.2195121951219513E-2</v>
      </c>
      <c r="AV94" s="20">
        <f t="shared" si="206"/>
        <v>1.2195121951219513E-2</v>
      </c>
      <c r="AW94" s="20">
        <f t="shared" si="207"/>
        <v>1.2195121951219513E-2</v>
      </c>
    </row>
    <row r="95" spans="2:49" x14ac:dyDescent="0.3">
      <c r="B95" s="302">
        <v>7</v>
      </c>
      <c r="C95" s="222">
        <f t="shared" si="208"/>
        <v>0</v>
      </c>
      <c r="D95" s="302">
        <f t="shared" si="209"/>
        <v>0</v>
      </c>
      <c r="E95" s="222">
        <f t="shared" si="179"/>
        <v>0</v>
      </c>
      <c r="F95" s="302">
        <f t="shared" si="209"/>
        <v>0</v>
      </c>
      <c r="G95" s="222">
        <f t="shared" si="180"/>
        <v>0</v>
      </c>
      <c r="H95" s="302">
        <f t="shared" ref="H95" si="282">(G95/G$81)*100</f>
        <v>0</v>
      </c>
      <c r="I95" s="222">
        <f t="shared" si="181"/>
        <v>24</v>
      </c>
      <c r="J95" s="302">
        <f t="shared" ref="J95" si="283">(I95/I$81)*100</f>
        <v>9.4861660079051369</v>
      </c>
      <c r="K95" s="222">
        <f t="shared" si="182"/>
        <v>0</v>
      </c>
      <c r="L95" s="302">
        <f t="shared" ref="L95" si="284">(K95/K$81)*100</f>
        <v>0</v>
      </c>
      <c r="M95" s="222">
        <f t="shared" si="183"/>
        <v>0</v>
      </c>
      <c r="N95" s="302">
        <f t="shared" ref="N95" si="285">(M95/M$81)*100</f>
        <v>0</v>
      </c>
      <c r="O95" s="222">
        <f t="shared" si="184"/>
        <v>0</v>
      </c>
      <c r="P95" s="302">
        <f t="shared" ref="P95" si="286">(O95/O$81)*100</f>
        <v>0</v>
      </c>
      <c r="Q95" s="222">
        <f t="shared" si="185"/>
        <v>7</v>
      </c>
      <c r="R95" s="302">
        <f t="shared" ref="R95" si="287">(Q95/Q$81)*100</f>
        <v>1.7073170731707319</v>
      </c>
      <c r="T95" s="222">
        <f t="shared" si="186"/>
        <v>0</v>
      </c>
      <c r="U95" s="222">
        <f t="shared" si="187"/>
        <v>0</v>
      </c>
      <c r="V95" s="222">
        <f t="shared" si="188"/>
        <v>0</v>
      </c>
      <c r="W95" s="222">
        <f t="shared" si="189"/>
        <v>9.4861660079051369</v>
      </c>
      <c r="X95" s="222">
        <f t="shared" si="190"/>
        <v>0</v>
      </c>
      <c r="Y95" s="222">
        <f t="shared" si="191"/>
        <v>0</v>
      </c>
      <c r="Z95" s="222">
        <f t="shared" si="192"/>
        <v>0</v>
      </c>
      <c r="AA95" s="222">
        <f t="shared" si="193"/>
        <v>1.7073170731707319</v>
      </c>
      <c r="AC95" s="19">
        <f t="shared" si="194"/>
        <v>0</v>
      </c>
      <c r="AD95" s="19">
        <f t="shared" si="195"/>
        <v>0</v>
      </c>
      <c r="AE95" s="19">
        <f t="shared" si="196"/>
        <v>0</v>
      </c>
      <c r="AF95" s="19">
        <f t="shared" si="197"/>
        <v>9.4861660079051363E-2</v>
      </c>
      <c r="AG95" s="19">
        <f t="shared" si="198"/>
        <v>0</v>
      </c>
      <c r="AH95" s="19">
        <f t="shared" si="199"/>
        <v>0</v>
      </c>
      <c r="AI95" s="19">
        <f t="shared" si="200"/>
        <v>0</v>
      </c>
      <c r="AJ95" s="19">
        <f t="shared" si="201"/>
        <v>1.7073170731707318E-2</v>
      </c>
      <c r="AL95" s="20">
        <f t="shared" si="202"/>
        <v>0</v>
      </c>
      <c r="AM95" s="20">
        <f t="shared" si="203"/>
        <v>0</v>
      </c>
      <c r="AN95" s="20">
        <f t="shared" si="204"/>
        <v>0</v>
      </c>
      <c r="AO95" s="20">
        <f t="shared" si="173"/>
        <v>0</v>
      </c>
      <c r="AP95" s="20">
        <f t="shared" si="174"/>
        <v>0</v>
      </c>
      <c r="AQ95" s="20">
        <f t="shared" si="175"/>
        <v>9.4861660079051363E-2</v>
      </c>
      <c r="AR95" s="20">
        <f t="shared" si="176"/>
        <v>0</v>
      </c>
      <c r="AS95" s="20">
        <f t="shared" si="177"/>
        <v>0</v>
      </c>
      <c r="AT95" s="20">
        <f t="shared" si="178"/>
        <v>0</v>
      </c>
      <c r="AU95" s="20">
        <f t="shared" si="205"/>
        <v>1.7073170731707318E-2</v>
      </c>
      <c r="AV95" s="20">
        <f t="shared" si="206"/>
        <v>1.7073170731707318E-2</v>
      </c>
      <c r="AW95" s="20">
        <f t="shared" si="207"/>
        <v>1.7073170731707318E-2</v>
      </c>
    </row>
    <row r="96" spans="2:49" x14ac:dyDescent="0.3">
      <c r="B96" s="302">
        <v>6</v>
      </c>
      <c r="C96" s="222">
        <f t="shared" si="208"/>
        <v>0</v>
      </c>
      <c r="D96" s="302">
        <f t="shared" si="209"/>
        <v>0</v>
      </c>
      <c r="E96" s="222">
        <f t="shared" si="179"/>
        <v>0</v>
      </c>
      <c r="F96" s="302">
        <f t="shared" si="209"/>
        <v>0</v>
      </c>
      <c r="G96" s="222">
        <f t="shared" si="180"/>
        <v>0</v>
      </c>
      <c r="H96" s="302">
        <f t="shared" ref="H96" si="288">(G96/G$81)*100</f>
        <v>0</v>
      </c>
      <c r="I96" s="222">
        <f t="shared" si="181"/>
        <v>30</v>
      </c>
      <c r="J96" s="302">
        <f t="shared" ref="J96" si="289">(I96/I$81)*100</f>
        <v>11.857707509881422</v>
      </c>
      <c r="K96" s="222">
        <f t="shared" si="182"/>
        <v>0</v>
      </c>
      <c r="L96" s="302">
        <f t="shared" ref="L96" si="290">(K96/K$81)*100</f>
        <v>0</v>
      </c>
      <c r="M96" s="222">
        <f t="shared" si="183"/>
        <v>0</v>
      </c>
      <c r="N96" s="302">
        <f t="shared" ref="N96" si="291">(M96/M$81)*100</f>
        <v>0</v>
      </c>
      <c r="O96" s="222">
        <f t="shared" si="184"/>
        <v>1</v>
      </c>
      <c r="P96" s="302">
        <f t="shared" ref="P96" si="292">(O96/O$81)*100</f>
        <v>0.33898305084745761</v>
      </c>
      <c r="Q96" s="222">
        <f t="shared" si="185"/>
        <v>9</v>
      </c>
      <c r="R96" s="302">
        <f t="shared" ref="R96" si="293">(Q96/Q$81)*100</f>
        <v>2.1951219512195119</v>
      </c>
      <c r="T96" s="222">
        <f t="shared" si="186"/>
        <v>0</v>
      </c>
      <c r="U96" s="222">
        <f t="shared" si="187"/>
        <v>0</v>
      </c>
      <c r="V96" s="222">
        <f t="shared" si="188"/>
        <v>0</v>
      </c>
      <c r="W96" s="222">
        <f t="shared" si="189"/>
        <v>11.857707509881422</v>
      </c>
      <c r="X96" s="222">
        <f t="shared" si="190"/>
        <v>0</v>
      </c>
      <c r="Y96" s="222">
        <f t="shared" si="191"/>
        <v>0</v>
      </c>
      <c r="Z96" s="222">
        <f t="shared" si="192"/>
        <v>0.33898305084745761</v>
      </c>
      <c r="AA96" s="222">
        <f t="shared" si="193"/>
        <v>2.1951219512195119</v>
      </c>
      <c r="AC96" s="19">
        <f t="shared" si="194"/>
        <v>0</v>
      </c>
      <c r="AD96" s="19">
        <f t="shared" si="195"/>
        <v>0</v>
      </c>
      <c r="AE96" s="19">
        <f t="shared" si="196"/>
        <v>0</v>
      </c>
      <c r="AF96" s="19">
        <f t="shared" si="197"/>
        <v>0.11857707509881422</v>
      </c>
      <c r="AG96" s="19">
        <f t="shared" si="198"/>
        <v>0</v>
      </c>
      <c r="AH96" s="19">
        <f t="shared" si="199"/>
        <v>0</v>
      </c>
      <c r="AI96" s="19">
        <f t="shared" si="200"/>
        <v>3.3898305084745762E-3</v>
      </c>
      <c r="AJ96" s="19">
        <f t="shared" si="201"/>
        <v>2.1951219512195121E-2</v>
      </c>
      <c r="AL96" s="20">
        <f t="shared" si="202"/>
        <v>0</v>
      </c>
      <c r="AM96" s="20">
        <f t="shared" si="203"/>
        <v>0</v>
      </c>
      <c r="AN96" s="20">
        <f t="shared" si="204"/>
        <v>0</v>
      </c>
      <c r="AO96" s="20">
        <f t="shared" si="173"/>
        <v>0</v>
      </c>
      <c r="AP96" s="20">
        <f t="shared" si="174"/>
        <v>0</v>
      </c>
      <c r="AQ96" s="20">
        <f t="shared" si="175"/>
        <v>0.11857707509881422</v>
      </c>
      <c r="AR96" s="20">
        <f t="shared" si="176"/>
        <v>0</v>
      </c>
      <c r="AS96" s="20">
        <f t="shared" si="177"/>
        <v>0</v>
      </c>
      <c r="AT96" s="20">
        <f t="shared" si="178"/>
        <v>3.3898305084745762E-3</v>
      </c>
      <c r="AU96" s="20">
        <f t="shared" si="205"/>
        <v>2.1951219512195121E-2</v>
      </c>
      <c r="AV96" s="20">
        <f t="shared" si="206"/>
        <v>2.1951219512195121E-2</v>
      </c>
      <c r="AW96" s="20">
        <f t="shared" si="207"/>
        <v>2.1951219512195121E-2</v>
      </c>
    </row>
    <row r="97" spans="1:60" x14ac:dyDescent="0.3">
      <c r="B97" s="302">
        <v>5</v>
      </c>
      <c r="C97" s="222">
        <f t="shared" si="208"/>
        <v>0</v>
      </c>
      <c r="D97" s="302">
        <f t="shared" si="209"/>
        <v>0</v>
      </c>
      <c r="E97" s="222">
        <f t="shared" si="179"/>
        <v>3</v>
      </c>
      <c r="F97" s="302">
        <f t="shared" si="209"/>
        <v>1.1029411764705883</v>
      </c>
      <c r="G97" s="222">
        <f t="shared" si="180"/>
        <v>0</v>
      </c>
      <c r="H97" s="302">
        <f t="shared" ref="H97" si="294">(G97/G$81)*100</f>
        <v>0</v>
      </c>
      <c r="I97" s="222">
        <f t="shared" si="181"/>
        <v>36</v>
      </c>
      <c r="J97" s="302">
        <f t="shared" ref="J97" si="295">(I97/I$81)*100</f>
        <v>14.229249011857709</v>
      </c>
      <c r="K97" s="222">
        <f t="shared" si="182"/>
        <v>3</v>
      </c>
      <c r="L97" s="302">
        <f t="shared" ref="L97" si="296">(K97/K$81)*100</f>
        <v>1.6304347826086956</v>
      </c>
      <c r="M97" s="222">
        <f t="shared" si="183"/>
        <v>0</v>
      </c>
      <c r="N97" s="302">
        <f t="shared" ref="N97" si="297">(M97/M$81)*100</f>
        <v>0</v>
      </c>
      <c r="O97" s="222">
        <f t="shared" si="184"/>
        <v>2</v>
      </c>
      <c r="P97" s="302">
        <f t="shared" ref="P97" si="298">(O97/O$81)*100</f>
        <v>0.67796610169491522</v>
      </c>
      <c r="Q97" s="222">
        <f t="shared" si="185"/>
        <v>11</v>
      </c>
      <c r="R97" s="302">
        <f t="shared" ref="R97" si="299">(Q97/Q$81)*100</f>
        <v>2.6829268292682928</v>
      </c>
      <c r="T97" s="222">
        <f t="shared" si="186"/>
        <v>0</v>
      </c>
      <c r="U97" s="222">
        <f t="shared" si="187"/>
        <v>1.1029411764705883</v>
      </c>
      <c r="V97" s="222">
        <f t="shared" si="188"/>
        <v>0</v>
      </c>
      <c r="W97" s="222">
        <f t="shared" si="189"/>
        <v>14.229249011857709</v>
      </c>
      <c r="X97" s="222">
        <f t="shared" si="190"/>
        <v>1.6304347826086956</v>
      </c>
      <c r="Y97" s="222">
        <f t="shared" si="191"/>
        <v>0</v>
      </c>
      <c r="Z97" s="222">
        <f t="shared" si="192"/>
        <v>0.67796610169491522</v>
      </c>
      <c r="AA97" s="222">
        <f t="shared" si="193"/>
        <v>2.6829268292682928</v>
      </c>
      <c r="AC97" s="19">
        <f t="shared" si="194"/>
        <v>0</v>
      </c>
      <c r="AD97" s="19">
        <f t="shared" si="195"/>
        <v>1.1029411764705883E-2</v>
      </c>
      <c r="AE97" s="19">
        <f t="shared" si="196"/>
        <v>0</v>
      </c>
      <c r="AF97" s="19">
        <f t="shared" si="197"/>
        <v>0.14229249011857709</v>
      </c>
      <c r="AG97" s="19">
        <f t="shared" si="198"/>
        <v>1.6304347826086956E-2</v>
      </c>
      <c r="AH97" s="19">
        <f t="shared" si="199"/>
        <v>0</v>
      </c>
      <c r="AI97" s="19">
        <f t="shared" si="200"/>
        <v>6.7796610169491523E-3</v>
      </c>
      <c r="AJ97" s="19">
        <f t="shared" si="201"/>
        <v>2.682926829268293E-2</v>
      </c>
      <c r="AL97" s="20">
        <f t="shared" si="202"/>
        <v>0</v>
      </c>
      <c r="AM97" s="20">
        <f t="shared" si="203"/>
        <v>0</v>
      </c>
      <c r="AN97" s="20">
        <f t="shared" si="204"/>
        <v>0</v>
      </c>
      <c r="AO97" s="20">
        <f t="shared" si="173"/>
        <v>1.1029411764705883E-2</v>
      </c>
      <c r="AP97" s="20">
        <f t="shared" si="174"/>
        <v>0</v>
      </c>
      <c r="AQ97" s="20">
        <f t="shared" si="175"/>
        <v>0.14229249011857709</v>
      </c>
      <c r="AR97" s="20">
        <f t="shared" si="176"/>
        <v>1.6304347826086956E-2</v>
      </c>
      <c r="AS97" s="20">
        <f t="shared" si="177"/>
        <v>0</v>
      </c>
      <c r="AT97" s="20">
        <f t="shared" si="178"/>
        <v>6.7796610169491523E-3</v>
      </c>
      <c r="AU97" s="20">
        <f t="shared" si="205"/>
        <v>2.682926829268293E-2</v>
      </c>
      <c r="AV97" s="20">
        <f t="shared" si="206"/>
        <v>2.682926829268293E-2</v>
      </c>
      <c r="AW97" s="20">
        <f t="shared" si="207"/>
        <v>2.682926829268293E-2</v>
      </c>
    </row>
    <row r="98" spans="1:60" x14ac:dyDescent="0.3">
      <c r="B98" s="302">
        <v>4</v>
      </c>
      <c r="C98" s="222">
        <f t="shared" si="208"/>
        <v>1</v>
      </c>
      <c r="D98" s="302">
        <f t="shared" si="209"/>
        <v>0.42194092827004215</v>
      </c>
      <c r="E98" s="222">
        <f t="shared" si="179"/>
        <v>8</v>
      </c>
      <c r="F98" s="302">
        <f t="shared" si="209"/>
        <v>2.9411764705882351</v>
      </c>
      <c r="G98" s="222">
        <f t="shared" si="180"/>
        <v>0</v>
      </c>
      <c r="H98" s="302">
        <f t="shared" ref="H98" si="300">(G98/G$81)*100</f>
        <v>0</v>
      </c>
      <c r="I98" s="222">
        <f t="shared" si="181"/>
        <v>42</v>
      </c>
      <c r="J98" s="302">
        <f t="shared" ref="J98" si="301">(I98/I$81)*100</f>
        <v>16.600790513833992</v>
      </c>
      <c r="K98" s="222">
        <f t="shared" si="182"/>
        <v>7</v>
      </c>
      <c r="L98" s="302">
        <f t="shared" ref="L98" si="302">(K98/K$81)*100</f>
        <v>3.804347826086957</v>
      </c>
      <c r="M98" s="222">
        <f t="shared" si="183"/>
        <v>0</v>
      </c>
      <c r="N98" s="302">
        <f t="shared" ref="N98" si="303">(M98/M$81)*100</f>
        <v>0</v>
      </c>
      <c r="O98" s="222">
        <f t="shared" si="184"/>
        <v>3</v>
      </c>
      <c r="P98" s="302">
        <f t="shared" ref="P98" si="304">(O98/O$81)*100</f>
        <v>1.0169491525423728</v>
      </c>
      <c r="Q98" s="222">
        <f t="shared" si="185"/>
        <v>13</v>
      </c>
      <c r="R98" s="302">
        <f t="shared" ref="R98" si="305">(Q98/Q$81)*100</f>
        <v>3.1707317073170733</v>
      </c>
      <c r="T98" s="222">
        <f t="shared" si="186"/>
        <v>0.42194092827004215</v>
      </c>
      <c r="U98" s="222">
        <f t="shared" si="187"/>
        <v>2.9411764705882351</v>
      </c>
      <c r="V98" s="222">
        <f t="shared" si="188"/>
        <v>0</v>
      </c>
      <c r="W98" s="222">
        <f t="shared" si="189"/>
        <v>16.600790513833992</v>
      </c>
      <c r="X98" s="222">
        <f t="shared" si="190"/>
        <v>3.804347826086957</v>
      </c>
      <c r="Y98" s="222">
        <f t="shared" si="191"/>
        <v>0</v>
      </c>
      <c r="Z98" s="222">
        <f t="shared" si="192"/>
        <v>1.0169491525423728</v>
      </c>
      <c r="AA98" s="222">
        <f t="shared" si="193"/>
        <v>3.1707317073170733</v>
      </c>
      <c r="AC98" s="19">
        <f t="shared" si="194"/>
        <v>4.2194092827004216E-3</v>
      </c>
      <c r="AD98" s="19">
        <f t="shared" si="195"/>
        <v>2.9411764705882349E-2</v>
      </c>
      <c r="AE98" s="19">
        <f t="shared" si="196"/>
        <v>0</v>
      </c>
      <c r="AF98" s="19">
        <f t="shared" si="197"/>
        <v>0.16600790513833993</v>
      </c>
      <c r="AG98" s="19">
        <f t="shared" si="198"/>
        <v>3.8043478260869568E-2</v>
      </c>
      <c r="AH98" s="19">
        <f t="shared" si="199"/>
        <v>0</v>
      </c>
      <c r="AI98" s="19">
        <f t="shared" si="200"/>
        <v>1.0169491525423728E-2</v>
      </c>
      <c r="AJ98" s="19">
        <f t="shared" si="201"/>
        <v>3.1707317073170732E-2</v>
      </c>
      <c r="AL98" s="20">
        <f t="shared" si="202"/>
        <v>4.2194092827004216E-3</v>
      </c>
      <c r="AM98" s="20">
        <f t="shared" si="203"/>
        <v>4.2194092827004216E-3</v>
      </c>
      <c r="AN98" s="20">
        <f t="shared" si="204"/>
        <v>4.2194092827004216E-3</v>
      </c>
      <c r="AO98" s="20">
        <f t="shared" si="173"/>
        <v>2.9411764705882349E-2</v>
      </c>
      <c r="AP98" s="20">
        <f t="shared" si="174"/>
        <v>0</v>
      </c>
      <c r="AQ98" s="20">
        <f t="shared" si="175"/>
        <v>0.16600790513833993</v>
      </c>
      <c r="AR98" s="20">
        <f t="shared" si="176"/>
        <v>3.8043478260869568E-2</v>
      </c>
      <c r="AS98" s="20">
        <f t="shared" si="177"/>
        <v>0</v>
      </c>
      <c r="AT98" s="20">
        <f t="shared" si="178"/>
        <v>1.0169491525423728E-2</v>
      </c>
      <c r="AU98" s="20">
        <f t="shared" si="205"/>
        <v>3.1707317073170732E-2</v>
      </c>
      <c r="AV98" s="20">
        <f t="shared" si="206"/>
        <v>3.1707317073170732E-2</v>
      </c>
      <c r="AW98" s="20">
        <f t="shared" si="207"/>
        <v>3.1707317073170732E-2</v>
      </c>
    </row>
    <row r="99" spans="1:60" x14ac:dyDescent="0.3">
      <c r="B99" s="302">
        <v>3</v>
      </c>
      <c r="C99" s="222">
        <f t="shared" si="208"/>
        <v>9</v>
      </c>
      <c r="D99" s="302">
        <f t="shared" si="209"/>
        <v>3.79746835443038</v>
      </c>
      <c r="E99" s="222">
        <f t="shared" si="179"/>
        <v>13</v>
      </c>
      <c r="F99" s="302">
        <f t="shared" si="209"/>
        <v>4.7794117647058822</v>
      </c>
      <c r="G99" s="222">
        <f t="shared" si="180"/>
        <v>0</v>
      </c>
      <c r="H99" s="302">
        <f t="shared" ref="H99" si="306">(G99/G$81)*100</f>
        <v>0</v>
      </c>
      <c r="I99" s="222">
        <f t="shared" si="181"/>
        <v>48</v>
      </c>
      <c r="J99" s="302">
        <f t="shared" ref="J99" si="307">(I99/I$81)*100</f>
        <v>18.972332015810274</v>
      </c>
      <c r="K99" s="222">
        <f t="shared" si="182"/>
        <v>16</v>
      </c>
      <c r="L99" s="302">
        <f t="shared" ref="L99" si="308">(K99/K$81)*100</f>
        <v>8.695652173913043</v>
      </c>
      <c r="M99" s="222">
        <f t="shared" si="183"/>
        <v>0</v>
      </c>
      <c r="N99" s="302">
        <f t="shared" ref="N99" si="309">(M99/M$81)*100</f>
        <v>0</v>
      </c>
      <c r="O99" s="222">
        <f t="shared" si="184"/>
        <v>4</v>
      </c>
      <c r="P99" s="302">
        <f t="shared" ref="P99" si="310">(O99/O$81)*100</f>
        <v>1.3559322033898304</v>
      </c>
      <c r="Q99" s="222">
        <f t="shared" si="185"/>
        <v>23</v>
      </c>
      <c r="R99" s="302">
        <f t="shared" ref="R99" si="311">(Q99/Q$81)*100</f>
        <v>5.6097560975609762</v>
      </c>
      <c r="T99" s="222">
        <f t="shared" si="186"/>
        <v>3.79746835443038</v>
      </c>
      <c r="U99" s="222">
        <f t="shared" si="187"/>
        <v>4.7794117647058822</v>
      </c>
      <c r="V99" s="222">
        <f t="shared" si="188"/>
        <v>0</v>
      </c>
      <c r="W99" s="222">
        <f t="shared" si="189"/>
        <v>18.972332015810274</v>
      </c>
      <c r="X99" s="222">
        <f t="shared" si="190"/>
        <v>8.695652173913043</v>
      </c>
      <c r="Y99" s="222">
        <f t="shared" si="191"/>
        <v>0</v>
      </c>
      <c r="Z99" s="222">
        <f t="shared" si="192"/>
        <v>1.3559322033898304</v>
      </c>
      <c r="AA99" s="222">
        <f t="shared" si="193"/>
        <v>5.6097560975609762</v>
      </c>
      <c r="AC99" s="19">
        <f t="shared" si="194"/>
        <v>3.7974683544303799E-2</v>
      </c>
      <c r="AD99" s="19">
        <f t="shared" si="195"/>
        <v>4.779411764705882E-2</v>
      </c>
      <c r="AE99" s="19">
        <f t="shared" si="196"/>
        <v>0</v>
      </c>
      <c r="AF99" s="19">
        <f t="shared" si="197"/>
        <v>0.18972332015810273</v>
      </c>
      <c r="AG99" s="19">
        <f t="shared" si="198"/>
        <v>8.6956521739130432E-2</v>
      </c>
      <c r="AH99" s="19">
        <f t="shared" si="199"/>
        <v>0</v>
      </c>
      <c r="AI99" s="19">
        <f t="shared" si="200"/>
        <v>1.3559322033898305E-2</v>
      </c>
      <c r="AJ99" s="19">
        <f t="shared" si="201"/>
        <v>5.6097560975609764E-2</v>
      </c>
      <c r="AL99" s="20">
        <f t="shared" si="202"/>
        <v>3.7974683544303799E-2</v>
      </c>
      <c r="AM99" s="20">
        <f t="shared" si="203"/>
        <v>3.7974683544303799E-2</v>
      </c>
      <c r="AN99" s="20">
        <f t="shared" si="204"/>
        <v>3.7974683544303799E-2</v>
      </c>
      <c r="AO99" s="20">
        <f t="shared" si="173"/>
        <v>4.779411764705882E-2</v>
      </c>
      <c r="AP99" s="20">
        <f t="shared" si="174"/>
        <v>0</v>
      </c>
      <c r="AQ99" s="20">
        <f t="shared" si="175"/>
        <v>0.18972332015810273</v>
      </c>
      <c r="AR99" s="20">
        <f t="shared" si="176"/>
        <v>8.6956521739130432E-2</v>
      </c>
      <c r="AS99" s="20">
        <f t="shared" si="177"/>
        <v>0</v>
      </c>
      <c r="AT99" s="20">
        <f t="shared" si="178"/>
        <v>1.3559322033898305E-2</v>
      </c>
      <c r="AU99" s="20">
        <f t="shared" si="205"/>
        <v>5.6097560975609764E-2</v>
      </c>
      <c r="AV99" s="20">
        <f t="shared" si="206"/>
        <v>5.6097560975609764E-2</v>
      </c>
      <c r="AW99" s="20">
        <f t="shared" si="207"/>
        <v>5.6097560975609764E-2</v>
      </c>
    </row>
    <row r="100" spans="1:60" x14ac:dyDescent="0.3">
      <c r="B100" s="302">
        <v>2</v>
      </c>
      <c r="C100" s="222">
        <f t="shared" si="208"/>
        <v>39</v>
      </c>
      <c r="D100" s="302">
        <f t="shared" si="209"/>
        <v>16.455696202531644</v>
      </c>
      <c r="E100" s="222">
        <f t="shared" si="179"/>
        <v>24</v>
      </c>
      <c r="F100" s="302">
        <f t="shared" si="209"/>
        <v>8.8235294117647065</v>
      </c>
      <c r="G100" s="222">
        <f t="shared" si="180"/>
        <v>20</v>
      </c>
      <c r="H100" s="302">
        <f t="shared" ref="H100" si="312">(G100/G$81)*100</f>
        <v>6.9930069930069934</v>
      </c>
      <c r="I100" s="222">
        <f t="shared" si="181"/>
        <v>57</v>
      </c>
      <c r="J100" s="302">
        <f t="shared" ref="J100" si="313">(I100/I$81)*100</f>
        <v>22.529644268774703</v>
      </c>
      <c r="K100" s="222">
        <f t="shared" si="182"/>
        <v>25</v>
      </c>
      <c r="L100" s="302">
        <f t="shared" ref="L100" si="314">(K100/K$81)*100</f>
        <v>13.586956521739129</v>
      </c>
      <c r="M100" s="222">
        <f t="shared" si="183"/>
        <v>6</v>
      </c>
      <c r="N100" s="302">
        <f t="shared" ref="N100" si="315">(M100/M$81)*100</f>
        <v>2.1352313167259789</v>
      </c>
      <c r="O100" s="222">
        <f t="shared" si="184"/>
        <v>13</v>
      </c>
      <c r="P100" s="302">
        <f t="shared" ref="P100" si="316">(O100/O$81)*100</f>
        <v>4.406779661016949</v>
      </c>
      <c r="Q100" s="222">
        <f t="shared" si="185"/>
        <v>38</v>
      </c>
      <c r="R100" s="302">
        <f t="shared" ref="R100" si="317">(Q100/Q$81)*100</f>
        <v>9.2682926829268286</v>
      </c>
      <c r="T100" s="222">
        <f t="shared" si="186"/>
        <v>16.455696202531644</v>
      </c>
      <c r="U100" s="222">
        <f t="shared" si="187"/>
        <v>8.8235294117647065</v>
      </c>
      <c r="V100" s="222">
        <f t="shared" si="188"/>
        <v>6.9930069930069934</v>
      </c>
      <c r="W100" s="222">
        <f t="shared" si="189"/>
        <v>22.529644268774703</v>
      </c>
      <c r="X100" s="222">
        <f t="shared" si="190"/>
        <v>13.586956521739129</v>
      </c>
      <c r="Y100" s="222">
        <f t="shared" si="191"/>
        <v>2.1352313167259789</v>
      </c>
      <c r="Z100" s="222">
        <f t="shared" si="192"/>
        <v>4.406779661016949</v>
      </c>
      <c r="AA100" s="222">
        <f t="shared" si="193"/>
        <v>9.2682926829268286</v>
      </c>
      <c r="AC100" s="19">
        <f t="shared" si="194"/>
        <v>0.16455696202531644</v>
      </c>
      <c r="AD100" s="19">
        <f t="shared" si="195"/>
        <v>8.8235294117647065E-2</v>
      </c>
      <c r="AE100" s="19">
        <f t="shared" si="196"/>
        <v>6.9930069930069935E-2</v>
      </c>
      <c r="AF100" s="19">
        <f t="shared" si="197"/>
        <v>0.22529644268774704</v>
      </c>
      <c r="AG100" s="19">
        <f t="shared" si="198"/>
        <v>0.1358695652173913</v>
      </c>
      <c r="AH100" s="19">
        <f t="shared" si="199"/>
        <v>2.1352313167259787E-2</v>
      </c>
      <c r="AI100" s="19">
        <f t="shared" si="200"/>
        <v>4.4067796610169491E-2</v>
      </c>
      <c r="AJ100" s="19">
        <f t="shared" si="201"/>
        <v>9.2682926829268292E-2</v>
      </c>
      <c r="AL100" s="20">
        <f t="shared" si="202"/>
        <v>0.16455696202531644</v>
      </c>
      <c r="AM100" s="20">
        <f t="shared" si="203"/>
        <v>0.16455696202531644</v>
      </c>
      <c r="AN100" s="20">
        <f t="shared" si="204"/>
        <v>0.16455696202531644</v>
      </c>
      <c r="AO100" s="20">
        <f t="shared" si="173"/>
        <v>8.8235294117647065E-2</v>
      </c>
      <c r="AP100" s="20">
        <f t="shared" si="174"/>
        <v>6.9930069930069935E-2</v>
      </c>
      <c r="AQ100" s="20">
        <f t="shared" si="175"/>
        <v>0.22529644268774704</v>
      </c>
      <c r="AR100" s="20">
        <f t="shared" si="176"/>
        <v>0.1358695652173913</v>
      </c>
      <c r="AS100" s="20">
        <f t="shared" si="177"/>
        <v>2.1352313167259787E-2</v>
      </c>
      <c r="AT100" s="20">
        <f t="shared" si="178"/>
        <v>4.4067796610169491E-2</v>
      </c>
      <c r="AU100" s="20">
        <f t="shared" si="205"/>
        <v>9.2682926829268292E-2</v>
      </c>
      <c r="AV100" s="20">
        <f t="shared" si="206"/>
        <v>9.2682926829268292E-2</v>
      </c>
      <c r="AW100" s="20">
        <f t="shared" si="207"/>
        <v>9.2682926829268292E-2</v>
      </c>
    </row>
    <row r="101" spans="1:60" x14ac:dyDescent="0.3">
      <c r="B101" s="302">
        <v>1</v>
      </c>
      <c r="C101" s="222">
        <f t="shared" si="208"/>
        <v>96</v>
      </c>
      <c r="D101" s="302">
        <f t="shared" si="209"/>
        <v>40.506329113924053</v>
      </c>
      <c r="E101" s="222">
        <f t="shared" si="179"/>
        <v>65</v>
      </c>
      <c r="F101" s="302">
        <f t="shared" si="209"/>
        <v>23.897058823529413</v>
      </c>
      <c r="G101" s="222">
        <f t="shared" si="180"/>
        <v>62</v>
      </c>
      <c r="H101" s="302">
        <f t="shared" ref="H101" si="318">(G101/G$81)*100</f>
        <v>21.678321678321677</v>
      </c>
      <c r="I101" s="222">
        <f t="shared" si="181"/>
        <v>77</v>
      </c>
      <c r="J101" s="302">
        <f t="shared" ref="J101" si="319">(I101/I$81)*100</f>
        <v>30.434782608695656</v>
      </c>
      <c r="K101" s="222">
        <f t="shared" si="182"/>
        <v>56</v>
      </c>
      <c r="L101" s="302">
        <f t="shared" ref="L101" si="320">(K101/K$81)*100</f>
        <v>30.434782608695656</v>
      </c>
      <c r="M101" s="222">
        <f t="shared" si="183"/>
        <v>56</v>
      </c>
      <c r="N101" s="302">
        <f t="shared" ref="N101" si="321">(M101/M$81)*100</f>
        <v>19.9288256227758</v>
      </c>
      <c r="O101" s="222">
        <f t="shared" si="184"/>
        <v>62</v>
      </c>
      <c r="P101" s="302">
        <f t="shared" ref="P101" si="322">(O101/O$81)*100</f>
        <v>21.01694915254237</v>
      </c>
      <c r="Q101" s="222">
        <f t="shared" si="185"/>
        <v>87</v>
      </c>
      <c r="R101" s="302">
        <f t="shared" ref="R101" si="323">(Q101/Q$81)*100</f>
        <v>21.219512195121951</v>
      </c>
      <c r="T101" s="222">
        <f t="shared" si="186"/>
        <v>40.506329113924053</v>
      </c>
      <c r="U101" s="222">
        <f t="shared" si="187"/>
        <v>23.897058823529413</v>
      </c>
      <c r="V101" s="222">
        <f t="shared" si="188"/>
        <v>21.678321678321677</v>
      </c>
      <c r="W101" s="222">
        <f t="shared" si="189"/>
        <v>30.434782608695656</v>
      </c>
      <c r="X101" s="222">
        <f t="shared" si="190"/>
        <v>30.434782608695656</v>
      </c>
      <c r="Y101" s="222">
        <f t="shared" si="191"/>
        <v>19.9288256227758</v>
      </c>
      <c r="Z101" s="222">
        <f t="shared" si="192"/>
        <v>21.01694915254237</v>
      </c>
      <c r="AA101" s="222">
        <f t="shared" si="193"/>
        <v>21.219512195121951</v>
      </c>
      <c r="AC101" s="19">
        <f t="shared" si="194"/>
        <v>0.40506329113924056</v>
      </c>
      <c r="AD101" s="19">
        <f t="shared" si="195"/>
        <v>0.23897058823529413</v>
      </c>
      <c r="AE101" s="19">
        <f t="shared" si="196"/>
        <v>0.21678321678321677</v>
      </c>
      <c r="AF101" s="19">
        <f t="shared" si="197"/>
        <v>0.30434782608695654</v>
      </c>
      <c r="AG101" s="19">
        <f t="shared" si="198"/>
        <v>0.30434782608695654</v>
      </c>
      <c r="AH101" s="19">
        <f t="shared" si="199"/>
        <v>0.199288256227758</v>
      </c>
      <c r="AI101" s="19">
        <f t="shared" si="200"/>
        <v>0.21016949152542369</v>
      </c>
      <c r="AJ101" s="19">
        <f t="shared" si="201"/>
        <v>0.21219512195121951</v>
      </c>
      <c r="AL101" s="20">
        <f t="shared" si="202"/>
        <v>0.40506329113924056</v>
      </c>
      <c r="AM101" s="20">
        <f t="shared" si="203"/>
        <v>0.40506329113924056</v>
      </c>
      <c r="AN101" s="20">
        <f t="shared" si="204"/>
        <v>0.40506329113924056</v>
      </c>
      <c r="AO101" s="20">
        <f t="shared" si="173"/>
        <v>0.23897058823529413</v>
      </c>
      <c r="AP101" s="20">
        <f t="shared" si="174"/>
        <v>0.21678321678321677</v>
      </c>
      <c r="AQ101" s="20">
        <f t="shared" si="175"/>
        <v>0.30434782608695654</v>
      </c>
      <c r="AR101" s="20">
        <f t="shared" si="176"/>
        <v>0.30434782608695654</v>
      </c>
      <c r="AS101" s="20">
        <f t="shared" si="177"/>
        <v>0.199288256227758</v>
      </c>
      <c r="AT101" s="20">
        <f t="shared" si="178"/>
        <v>0.21016949152542369</v>
      </c>
      <c r="AU101" s="20">
        <f t="shared" si="205"/>
        <v>0.21219512195121951</v>
      </c>
      <c r="AV101" s="20">
        <f t="shared" si="206"/>
        <v>0.21219512195121951</v>
      </c>
      <c r="AW101" s="20">
        <f t="shared" si="207"/>
        <v>0.21219512195121951</v>
      </c>
    </row>
    <row r="103" spans="1:60" x14ac:dyDescent="0.3">
      <c r="A103" s="330"/>
      <c r="B103" s="330"/>
      <c r="C103" s="330"/>
      <c r="D103" s="330"/>
      <c r="E103" s="330" t="s">
        <v>78</v>
      </c>
      <c r="F103" s="330"/>
      <c r="G103" s="330"/>
      <c r="H103" s="330"/>
      <c r="I103" s="330"/>
      <c r="J103" s="330"/>
      <c r="K103" s="330"/>
      <c r="L103" s="330"/>
      <c r="M103" s="330"/>
      <c r="N103" s="330"/>
      <c r="O103" s="330"/>
      <c r="P103" s="330"/>
      <c r="Q103" s="330"/>
      <c r="R103" s="330"/>
      <c r="S103" s="330"/>
      <c r="T103" s="330"/>
      <c r="U103" s="330"/>
      <c r="V103" s="330"/>
      <c r="W103" s="330"/>
      <c r="X103" s="330"/>
      <c r="Y103" s="330"/>
      <c r="Z103" s="330"/>
      <c r="AA103" s="330"/>
      <c r="AB103" s="330"/>
      <c r="AI103" s="302">
        <v>1</v>
      </c>
      <c r="AK103" s="302">
        <v>2</v>
      </c>
      <c r="AM103" s="302">
        <v>3</v>
      </c>
      <c r="AO103" s="302">
        <v>4</v>
      </c>
      <c r="AQ103" s="302">
        <v>5</v>
      </c>
      <c r="AS103" s="302">
        <v>6</v>
      </c>
      <c r="AU103" s="302">
        <v>7</v>
      </c>
      <c r="AW103" s="302">
        <v>8</v>
      </c>
      <c r="AY103" s="302">
        <v>9</v>
      </c>
      <c r="BA103" s="302">
        <v>10</v>
      </c>
      <c r="BC103" s="302">
        <v>11</v>
      </c>
      <c r="BE103" s="302">
        <v>12</v>
      </c>
      <c r="BG103" s="302" t="s">
        <v>76</v>
      </c>
    </row>
    <row r="104" spans="1:60" x14ac:dyDescent="0.3">
      <c r="AG104" s="302" t="s">
        <v>79</v>
      </c>
      <c r="AH104" s="302" t="s">
        <v>73</v>
      </c>
      <c r="AJ104" s="302">
        <v>2</v>
      </c>
      <c r="AL104" s="302">
        <v>20</v>
      </c>
      <c r="AN104" s="302">
        <v>24</v>
      </c>
      <c r="AP104" s="302">
        <v>1</v>
      </c>
      <c r="AR104" s="302">
        <v>59</v>
      </c>
      <c r="AT104" s="302">
        <v>143</v>
      </c>
      <c r="AV104" s="302">
        <v>65</v>
      </c>
      <c r="AX104" s="302">
        <v>46</v>
      </c>
      <c r="AZ104" s="302">
        <v>48</v>
      </c>
      <c r="BB104" s="302">
        <v>4</v>
      </c>
      <c r="BD104" s="302">
        <v>13</v>
      </c>
      <c r="BF104" s="302">
        <v>3</v>
      </c>
    </row>
    <row r="105" spans="1:60" x14ac:dyDescent="0.3">
      <c r="B105" s="302" t="s">
        <v>54</v>
      </c>
      <c r="C105" s="302">
        <v>1</v>
      </c>
      <c r="E105" s="302">
        <v>2</v>
      </c>
      <c r="G105" s="302">
        <v>3</v>
      </c>
      <c r="I105" s="302">
        <v>4</v>
      </c>
      <c r="K105" s="302">
        <v>5</v>
      </c>
      <c r="M105" s="302">
        <v>6</v>
      </c>
      <c r="O105" s="302">
        <v>7</v>
      </c>
      <c r="Q105" s="302">
        <v>8</v>
      </c>
      <c r="S105" s="302">
        <v>9</v>
      </c>
      <c r="U105" s="302">
        <v>10</v>
      </c>
      <c r="W105" s="302">
        <v>11</v>
      </c>
      <c r="Y105" s="302">
        <v>12</v>
      </c>
      <c r="AA105" s="302" t="s">
        <v>74</v>
      </c>
      <c r="AH105" s="302">
        <v>20</v>
      </c>
      <c r="AI105" s="302">
        <v>0</v>
      </c>
      <c r="AJ105" s="302">
        <v>0</v>
      </c>
      <c r="AK105" s="302">
        <v>0</v>
      </c>
      <c r="AL105" s="302">
        <v>0</v>
      </c>
      <c r="AM105" s="302">
        <v>0</v>
      </c>
      <c r="AN105" s="302">
        <v>0</v>
      </c>
      <c r="AO105" s="302">
        <v>0</v>
      </c>
      <c r="AP105" s="302">
        <v>0</v>
      </c>
      <c r="AQ105" s="302">
        <v>0</v>
      </c>
      <c r="AR105" s="302">
        <v>0</v>
      </c>
      <c r="AS105" s="302">
        <v>0</v>
      </c>
      <c r="AT105" s="302">
        <v>0</v>
      </c>
      <c r="AU105" s="302">
        <v>0</v>
      </c>
      <c r="AV105" s="302">
        <v>0</v>
      </c>
      <c r="AW105" s="302">
        <v>0</v>
      </c>
      <c r="AX105" s="302">
        <v>0</v>
      </c>
      <c r="AY105" s="302">
        <v>0</v>
      </c>
      <c r="AZ105" s="302">
        <v>0</v>
      </c>
      <c r="BA105" s="302">
        <v>0</v>
      </c>
      <c r="BB105" s="302">
        <v>0</v>
      </c>
      <c r="BC105" s="302">
        <v>0</v>
      </c>
      <c r="BD105" s="302">
        <v>0</v>
      </c>
      <c r="BE105" s="302">
        <v>0</v>
      </c>
      <c r="BF105" s="302">
        <v>0</v>
      </c>
      <c r="BG105" s="302">
        <v>0</v>
      </c>
      <c r="BH105" s="302">
        <v>0</v>
      </c>
    </row>
    <row r="106" spans="1:60" x14ac:dyDescent="0.3">
      <c r="B106" s="302" t="s">
        <v>55</v>
      </c>
      <c r="C106" s="302" t="s">
        <v>137</v>
      </c>
      <c r="E106" s="302" t="s">
        <v>137</v>
      </c>
      <c r="G106" s="302" t="s">
        <v>137</v>
      </c>
      <c r="I106" s="302" t="s">
        <v>137</v>
      </c>
      <c r="K106" s="302" t="s">
        <v>137</v>
      </c>
      <c r="M106" s="302" t="s">
        <v>137</v>
      </c>
      <c r="O106" s="302" t="s">
        <v>137</v>
      </c>
      <c r="Q106" s="302" t="s">
        <v>137</v>
      </c>
      <c r="S106" s="302" t="s">
        <v>137</v>
      </c>
      <c r="U106" s="302" t="s">
        <v>137</v>
      </c>
      <c r="W106" s="302" t="s">
        <v>137</v>
      </c>
      <c r="Y106" s="302" t="s">
        <v>137</v>
      </c>
      <c r="AA106" s="302" t="s">
        <v>137</v>
      </c>
      <c r="AH106" s="302">
        <v>19</v>
      </c>
      <c r="AI106" s="302">
        <v>0</v>
      </c>
      <c r="AJ106" s="302">
        <v>0</v>
      </c>
      <c r="AK106" s="302">
        <v>0</v>
      </c>
      <c r="AL106" s="302">
        <v>0</v>
      </c>
      <c r="AM106" s="302">
        <v>0</v>
      </c>
      <c r="AN106" s="302">
        <v>0</v>
      </c>
      <c r="AO106" s="302">
        <v>0</v>
      </c>
      <c r="AP106" s="302">
        <v>0</v>
      </c>
      <c r="AQ106" s="302">
        <v>0</v>
      </c>
      <c r="AR106" s="302">
        <v>0</v>
      </c>
      <c r="AS106" s="302">
        <v>2.0979020979020979</v>
      </c>
      <c r="AT106" s="302">
        <v>3</v>
      </c>
      <c r="AU106" s="302">
        <v>0</v>
      </c>
      <c r="AV106" s="302">
        <v>0</v>
      </c>
      <c r="AW106" s="302">
        <v>0</v>
      </c>
      <c r="AX106" s="302">
        <v>0</v>
      </c>
      <c r="AY106" s="302">
        <v>0</v>
      </c>
      <c r="AZ106" s="302">
        <v>0</v>
      </c>
      <c r="BA106" s="302">
        <v>0</v>
      </c>
      <c r="BB106" s="302">
        <v>0</v>
      </c>
      <c r="BC106" s="302">
        <v>0</v>
      </c>
      <c r="BD106" s="302">
        <v>0</v>
      </c>
      <c r="BE106" s="302">
        <v>0</v>
      </c>
      <c r="BF106" s="302">
        <v>0</v>
      </c>
      <c r="BG106" s="302">
        <v>3</v>
      </c>
      <c r="BH106" s="302">
        <v>0.7009345794392523</v>
      </c>
    </row>
    <row r="107" spans="1:60" x14ac:dyDescent="0.3">
      <c r="A107" s="302" t="s">
        <v>79</v>
      </c>
      <c r="B107" s="302" t="s">
        <v>75</v>
      </c>
      <c r="C107" s="302">
        <f>AJ104</f>
        <v>2</v>
      </c>
      <c r="D107" s="302">
        <v>100</v>
      </c>
      <c r="E107" s="302">
        <f t="shared" ref="E107:E127" si="324">AL104</f>
        <v>20</v>
      </c>
      <c r="F107" s="302">
        <v>100</v>
      </c>
      <c r="G107" s="302">
        <f t="shared" ref="G107:G127" si="325">AN104</f>
        <v>24</v>
      </c>
      <c r="H107" s="302">
        <v>100</v>
      </c>
      <c r="I107" s="302">
        <f t="shared" ref="I107:I127" si="326">AP104</f>
        <v>1</v>
      </c>
      <c r="J107" s="302">
        <v>100</v>
      </c>
      <c r="K107" s="302">
        <f t="shared" ref="K107:K127" si="327">AR104</f>
        <v>59</v>
      </c>
      <c r="L107" s="302">
        <v>100</v>
      </c>
      <c r="M107" s="302">
        <f t="shared" ref="M107:M127" si="328">AT104</f>
        <v>143</v>
      </c>
      <c r="N107" s="302">
        <v>100</v>
      </c>
      <c r="O107" s="302">
        <f t="shared" ref="O107:O127" si="329">AV104</f>
        <v>65</v>
      </c>
      <c r="P107" s="302">
        <v>100</v>
      </c>
      <c r="Q107" s="302">
        <f t="shared" ref="Q107:Q127" si="330">AX104</f>
        <v>46</v>
      </c>
      <c r="R107" s="302">
        <v>100</v>
      </c>
      <c r="S107" s="302">
        <f t="shared" ref="S107:S127" si="331">AZ104</f>
        <v>48</v>
      </c>
      <c r="T107" s="302">
        <v>100</v>
      </c>
      <c r="U107" s="302">
        <f t="shared" ref="U107:U127" si="332">BB104</f>
        <v>4</v>
      </c>
      <c r="V107" s="302">
        <v>100</v>
      </c>
      <c r="W107" s="302">
        <f t="shared" ref="W107:W127" si="333">BD104</f>
        <v>13</v>
      </c>
      <c r="X107" s="302">
        <v>100</v>
      </c>
      <c r="Y107" s="302">
        <f t="shared" ref="Y107:Y127" si="334">BF104</f>
        <v>3</v>
      </c>
      <c r="Z107" s="302">
        <v>100</v>
      </c>
      <c r="AA107" s="302">
        <f>BG104</f>
        <v>0</v>
      </c>
      <c r="AB107" s="302">
        <f>BH104</f>
        <v>0</v>
      </c>
      <c r="AH107" s="302">
        <v>18</v>
      </c>
      <c r="AI107" s="302">
        <v>0</v>
      </c>
      <c r="AJ107" s="302">
        <v>0</v>
      </c>
      <c r="AK107" s="302">
        <v>0</v>
      </c>
      <c r="AL107" s="302">
        <v>0</v>
      </c>
      <c r="AM107" s="302">
        <v>0</v>
      </c>
      <c r="AN107" s="302">
        <v>0</v>
      </c>
      <c r="AO107" s="302">
        <v>0</v>
      </c>
      <c r="AP107" s="302">
        <v>0</v>
      </c>
      <c r="AQ107" s="302">
        <v>0</v>
      </c>
      <c r="AR107" s="302">
        <v>0</v>
      </c>
      <c r="AS107" s="302">
        <v>4.1958041958041958</v>
      </c>
      <c r="AT107" s="302">
        <v>6</v>
      </c>
      <c r="AU107" s="302">
        <v>0</v>
      </c>
      <c r="AV107" s="302">
        <v>0</v>
      </c>
      <c r="AW107" s="302">
        <v>0</v>
      </c>
      <c r="AX107" s="302">
        <v>0</v>
      </c>
      <c r="AY107" s="302">
        <v>0</v>
      </c>
      <c r="AZ107" s="302">
        <v>0</v>
      </c>
      <c r="BA107" s="302">
        <v>0</v>
      </c>
      <c r="BB107" s="302">
        <v>0</v>
      </c>
      <c r="BC107" s="302">
        <v>0</v>
      </c>
      <c r="BD107" s="302">
        <v>0</v>
      </c>
      <c r="BE107" s="302">
        <v>0</v>
      </c>
      <c r="BF107" s="302">
        <v>0</v>
      </c>
      <c r="BG107" s="302">
        <v>6</v>
      </c>
      <c r="BH107" s="302">
        <v>1.4018691588785046</v>
      </c>
    </row>
    <row r="108" spans="1:60" x14ac:dyDescent="0.3">
      <c r="B108" s="302">
        <v>20</v>
      </c>
      <c r="C108" s="302">
        <f t="shared" ref="C108:C127" si="335">AJ105</f>
        <v>0</v>
      </c>
      <c r="D108" s="302">
        <f t="shared" ref="D108:D127" si="336">AI105</f>
        <v>0</v>
      </c>
      <c r="E108" s="302">
        <f t="shared" si="324"/>
        <v>0</v>
      </c>
      <c r="F108" s="302">
        <f t="shared" ref="F108:F127" si="337">AK105</f>
        <v>0</v>
      </c>
      <c r="G108" s="302">
        <f t="shared" si="325"/>
        <v>0</v>
      </c>
      <c r="H108" s="302">
        <f t="shared" ref="H108:H127" si="338">AM105</f>
        <v>0</v>
      </c>
      <c r="I108" s="302">
        <f t="shared" si="326"/>
        <v>0</v>
      </c>
      <c r="J108" s="302">
        <f t="shared" ref="J108:J127" si="339">AO105</f>
        <v>0</v>
      </c>
      <c r="K108" s="302">
        <f t="shared" si="327"/>
        <v>0</v>
      </c>
      <c r="L108" s="302">
        <f t="shared" ref="L108:L127" si="340">AQ105</f>
        <v>0</v>
      </c>
      <c r="M108" s="302">
        <f t="shared" si="328"/>
        <v>0</v>
      </c>
      <c r="N108" s="302">
        <f t="shared" ref="N108:N127" si="341">AS105</f>
        <v>0</v>
      </c>
      <c r="O108" s="302">
        <f t="shared" si="329"/>
        <v>0</v>
      </c>
      <c r="P108" s="302">
        <f t="shared" ref="P108:P127" si="342">AU105</f>
        <v>0</v>
      </c>
      <c r="Q108" s="302">
        <f t="shared" si="330"/>
        <v>0</v>
      </c>
      <c r="R108" s="302">
        <f t="shared" ref="R108:R127" si="343">AW105</f>
        <v>0</v>
      </c>
      <c r="S108" s="302">
        <f t="shared" si="331"/>
        <v>0</v>
      </c>
      <c r="T108" s="302">
        <f t="shared" ref="T108:T127" si="344">AY105</f>
        <v>0</v>
      </c>
      <c r="U108" s="302">
        <f t="shared" si="332"/>
        <v>0</v>
      </c>
      <c r="V108" s="302">
        <f t="shared" ref="V108:V127" si="345">BA105</f>
        <v>0</v>
      </c>
      <c r="W108" s="302">
        <f t="shared" si="333"/>
        <v>0</v>
      </c>
      <c r="X108" s="302">
        <f t="shared" ref="X108:X127" si="346">BC105</f>
        <v>0</v>
      </c>
      <c r="Y108" s="302">
        <f t="shared" si="334"/>
        <v>0</v>
      </c>
      <c r="Z108" s="302">
        <f t="shared" ref="Z108:Z127" si="347">BE105</f>
        <v>0</v>
      </c>
      <c r="AA108" s="302">
        <f t="shared" ref="AA108:AA127" si="348">BG105</f>
        <v>0</v>
      </c>
      <c r="AB108" s="302">
        <f t="shared" ref="AB108:AB127" si="349">BH105</f>
        <v>0</v>
      </c>
      <c r="AH108" s="302">
        <v>17</v>
      </c>
      <c r="AI108" s="302">
        <v>0</v>
      </c>
      <c r="AJ108" s="302">
        <v>0</v>
      </c>
      <c r="AK108" s="302">
        <v>0</v>
      </c>
      <c r="AL108" s="302">
        <v>0</v>
      </c>
      <c r="AM108" s="302">
        <v>0</v>
      </c>
      <c r="AN108" s="302">
        <v>0</v>
      </c>
      <c r="AO108" s="302">
        <v>0</v>
      </c>
      <c r="AP108" s="302">
        <v>0</v>
      </c>
      <c r="AQ108" s="302">
        <v>0</v>
      </c>
      <c r="AR108" s="302">
        <v>0</v>
      </c>
      <c r="AS108" s="302">
        <v>6.2937062937062942</v>
      </c>
      <c r="AT108" s="302">
        <v>9</v>
      </c>
      <c r="AU108" s="302">
        <v>0</v>
      </c>
      <c r="AV108" s="302">
        <v>0</v>
      </c>
      <c r="AW108" s="302">
        <v>0</v>
      </c>
      <c r="AX108" s="302">
        <v>0</v>
      </c>
      <c r="AY108" s="302">
        <v>0</v>
      </c>
      <c r="AZ108" s="302">
        <v>0</v>
      </c>
      <c r="BA108" s="302">
        <v>0</v>
      </c>
      <c r="BB108" s="302">
        <v>0</v>
      </c>
      <c r="BC108" s="302">
        <v>0</v>
      </c>
      <c r="BD108" s="302">
        <v>0</v>
      </c>
      <c r="BE108" s="302">
        <v>0</v>
      </c>
      <c r="BF108" s="302">
        <v>0</v>
      </c>
      <c r="BG108" s="302">
        <v>9</v>
      </c>
      <c r="BH108" s="302">
        <v>2.1028037383177569</v>
      </c>
    </row>
    <row r="109" spans="1:60" x14ac:dyDescent="0.3">
      <c r="B109" s="302">
        <v>19</v>
      </c>
      <c r="C109" s="302">
        <f t="shared" si="335"/>
        <v>0</v>
      </c>
      <c r="D109" s="302">
        <f t="shared" si="336"/>
        <v>0</v>
      </c>
      <c r="E109" s="302">
        <f t="shared" si="324"/>
        <v>0</v>
      </c>
      <c r="F109" s="302">
        <f t="shared" si="337"/>
        <v>0</v>
      </c>
      <c r="G109" s="302">
        <f t="shared" si="325"/>
        <v>0</v>
      </c>
      <c r="H109" s="302">
        <f t="shared" si="338"/>
        <v>0</v>
      </c>
      <c r="I109" s="302">
        <f t="shared" si="326"/>
        <v>0</v>
      </c>
      <c r="J109" s="302">
        <f t="shared" si="339"/>
        <v>0</v>
      </c>
      <c r="K109" s="302">
        <f t="shared" si="327"/>
        <v>0</v>
      </c>
      <c r="L109" s="302">
        <f t="shared" si="340"/>
        <v>0</v>
      </c>
      <c r="M109" s="302">
        <f t="shared" si="328"/>
        <v>3</v>
      </c>
      <c r="N109" s="302">
        <f t="shared" si="341"/>
        <v>2.0979020979020979</v>
      </c>
      <c r="O109" s="302">
        <f t="shared" si="329"/>
        <v>0</v>
      </c>
      <c r="P109" s="302">
        <f t="shared" si="342"/>
        <v>0</v>
      </c>
      <c r="Q109" s="302">
        <f t="shared" si="330"/>
        <v>0</v>
      </c>
      <c r="R109" s="302">
        <f t="shared" si="343"/>
        <v>0</v>
      </c>
      <c r="S109" s="302">
        <f t="shared" si="331"/>
        <v>0</v>
      </c>
      <c r="T109" s="302">
        <f t="shared" si="344"/>
        <v>0</v>
      </c>
      <c r="U109" s="302">
        <f t="shared" si="332"/>
        <v>0</v>
      </c>
      <c r="V109" s="302">
        <f t="shared" si="345"/>
        <v>0</v>
      </c>
      <c r="W109" s="302">
        <f t="shared" si="333"/>
        <v>0</v>
      </c>
      <c r="X109" s="302">
        <f t="shared" si="346"/>
        <v>0</v>
      </c>
      <c r="Y109" s="302">
        <f t="shared" si="334"/>
        <v>0</v>
      </c>
      <c r="Z109" s="302">
        <f t="shared" si="347"/>
        <v>0</v>
      </c>
      <c r="AA109" s="302">
        <f t="shared" si="348"/>
        <v>3</v>
      </c>
      <c r="AB109" s="302">
        <f t="shared" si="349"/>
        <v>0.7009345794392523</v>
      </c>
      <c r="AH109" s="302">
        <v>16</v>
      </c>
      <c r="AI109" s="302">
        <v>0</v>
      </c>
      <c r="AJ109" s="302">
        <v>0</v>
      </c>
      <c r="AK109" s="302">
        <v>0</v>
      </c>
      <c r="AL109" s="302">
        <v>0</v>
      </c>
      <c r="AM109" s="302">
        <v>0</v>
      </c>
      <c r="AN109" s="302">
        <v>0</v>
      </c>
      <c r="AO109" s="302">
        <v>0</v>
      </c>
      <c r="AP109" s="302">
        <v>0</v>
      </c>
      <c r="AQ109" s="302">
        <v>0</v>
      </c>
      <c r="AR109" s="302">
        <v>0</v>
      </c>
      <c r="AS109" s="302">
        <v>8.3916083916083917</v>
      </c>
      <c r="AT109" s="302">
        <v>12</v>
      </c>
      <c r="AU109" s="302">
        <v>0</v>
      </c>
      <c r="AV109" s="302">
        <v>0</v>
      </c>
      <c r="AW109" s="302">
        <v>0</v>
      </c>
      <c r="AX109" s="302">
        <v>0</v>
      </c>
      <c r="AY109" s="302">
        <v>0</v>
      </c>
      <c r="AZ109" s="302">
        <v>0</v>
      </c>
      <c r="BA109" s="302">
        <v>0</v>
      </c>
      <c r="BB109" s="302">
        <v>0</v>
      </c>
      <c r="BC109" s="302">
        <v>0</v>
      </c>
      <c r="BD109" s="302">
        <v>0</v>
      </c>
      <c r="BE109" s="302">
        <v>0</v>
      </c>
      <c r="BF109" s="302">
        <v>0</v>
      </c>
      <c r="BG109" s="302">
        <v>12</v>
      </c>
      <c r="BH109" s="302">
        <v>2.8037383177570092</v>
      </c>
    </row>
    <row r="110" spans="1:60" x14ac:dyDescent="0.3">
      <c r="B110" s="302">
        <v>18</v>
      </c>
      <c r="C110" s="302">
        <f t="shared" si="335"/>
        <v>0</v>
      </c>
      <c r="D110" s="302">
        <f t="shared" si="336"/>
        <v>0</v>
      </c>
      <c r="E110" s="302">
        <f t="shared" si="324"/>
        <v>0</v>
      </c>
      <c r="F110" s="302">
        <f t="shared" si="337"/>
        <v>0</v>
      </c>
      <c r="G110" s="302">
        <f t="shared" si="325"/>
        <v>0</v>
      </c>
      <c r="H110" s="302">
        <f t="shared" si="338"/>
        <v>0</v>
      </c>
      <c r="I110" s="302">
        <f t="shared" si="326"/>
        <v>0</v>
      </c>
      <c r="J110" s="302">
        <f t="shared" si="339"/>
        <v>0</v>
      </c>
      <c r="K110" s="302">
        <f t="shared" si="327"/>
        <v>0</v>
      </c>
      <c r="L110" s="302">
        <f t="shared" si="340"/>
        <v>0</v>
      </c>
      <c r="M110" s="302">
        <f t="shared" si="328"/>
        <v>6</v>
      </c>
      <c r="N110" s="302">
        <f t="shared" si="341"/>
        <v>4.1958041958041958</v>
      </c>
      <c r="O110" s="302">
        <f t="shared" si="329"/>
        <v>0</v>
      </c>
      <c r="P110" s="302">
        <f t="shared" si="342"/>
        <v>0</v>
      </c>
      <c r="Q110" s="302">
        <f t="shared" si="330"/>
        <v>0</v>
      </c>
      <c r="R110" s="302">
        <f t="shared" si="343"/>
        <v>0</v>
      </c>
      <c r="S110" s="302">
        <f t="shared" si="331"/>
        <v>0</v>
      </c>
      <c r="T110" s="302">
        <f t="shared" si="344"/>
        <v>0</v>
      </c>
      <c r="U110" s="302">
        <f t="shared" si="332"/>
        <v>0</v>
      </c>
      <c r="V110" s="302">
        <f t="shared" si="345"/>
        <v>0</v>
      </c>
      <c r="W110" s="302">
        <f t="shared" si="333"/>
        <v>0</v>
      </c>
      <c r="X110" s="302">
        <f t="shared" si="346"/>
        <v>0</v>
      </c>
      <c r="Y110" s="302">
        <f t="shared" si="334"/>
        <v>0</v>
      </c>
      <c r="Z110" s="302">
        <f t="shared" si="347"/>
        <v>0</v>
      </c>
      <c r="AA110" s="302">
        <f t="shared" si="348"/>
        <v>6</v>
      </c>
      <c r="AB110" s="302">
        <f t="shared" si="349"/>
        <v>1.4018691588785046</v>
      </c>
      <c r="AH110" s="302">
        <v>15</v>
      </c>
      <c r="AI110" s="302">
        <v>0</v>
      </c>
      <c r="AJ110" s="302">
        <v>0</v>
      </c>
      <c r="AK110" s="302">
        <v>0</v>
      </c>
      <c r="AL110" s="302">
        <v>0</v>
      </c>
      <c r="AM110" s="302">
        <v>0</v>
      </c>
      <c r="AN110" s="302">
        <v>0</v>
      </c>
      <c r="AO110" s="302">
        <v>0</v>
      </c>
      <c r="AP110" s="302">
        <v>0</v>
      </c>
      <c r="AQ110" s="302">
        <v>0</v>
      </c>
      <c r="AR110" s="302">
        <v>0</v>
      </c>
      <c r="AS110" s="302">
        <v>10.48951048951049</v>
      </c>
      <c r="AT110" s="302">
        <v>15</v>
      </c>
      <c r="AU110" s="302">
        <v>0</v>
      </c>
      <c r="AV110" s="302">
        <v>0</v>
      </c>
      <c r="AW110" s="302">
        <v>0</v>
      </c>
      <c r="AX110" s="302">
        <v>0</v>
      </c>
      <c r="AY110" s="302">
        <v>0</v>
      </c>
      <c r="AZ110" s="302">
        <v>0</v>
      </c>
      <c r="BA110" s="302">
        <v>0</v>
      </c>
      <c r="BB110" s="302">
        <v>0</v>
      </c>
      <c r="BC110" s="302">
        <v>0</v>
      </c>
      <c r="BD110" s="302">
        <v>0</v>
      </c>
      <c r="BE110" s="302">
        <v>0</v>
      </c>
      <c r="BF110" s="302">
        <v>0</v>
      </c>
      <c r="BG110" s="302">
        <v>15</v>
      </c>
      <c r="BH110" s="302">
        <v>3.5046728971962615</v>
      </c>
    </row>
    <row r="111" spans="1:60" x14ac:dyDescent="0.3">
      <c r="B111" s="302">
        <v>17</v>
      </c>
      <c r="C111" s="302">
        <f t="shared" si="335"/>
        <v>0</v>
      </c>
      <c r="D111" s="302">
        <f t="shared" si="336"/>
        <v>0</v>
      </c>
      <c r="E111" s="302">
        <f t="shared" si="324"/>
        <v>0</v>
      </c>
      <c r="F111" s="302">
        <f t="shared" si="337"/>
        <v>0</v>
      </c>
      <c r="G111" s="302">
        <f t="shared" si="325"/>
        <v>0</v>
      </c>
      <c r="H111" s="302">
        <f t="shared" si="338"/>
        <v>0</v>
      </c>
      <c r="I111" s="302">
        <f t="shared" si="326"/>
        <v>0</v>
      </c>
      <c r="J111" s="302">
        <f t="shared" si="339"/>
        <v>0</v>
      </c>
      <c r="K111" s="302">
        <f t="shared" si="327"/>
        <v>0</v>
      </c>
      <c r="L111" s="302">
        <f t="shared" si="340"/>
        <v>0</v>
      </c>
      <c r="M111" s="302">
        <f t="shared" si="328"/>
        <v>9</v>
      </c>
      <c r="N111" s="302">
        <f t="shared" si="341"/>
        <v>6.2937062937062942</v>
      </c>
      <c r="O111" s="302">
        <f t="shared" si="329"/>
        <v>0</v>
      </c>
      <c r="P111" s="302">
        <f t="shared" si="342"/>
        <v>0</v>
      </c>
      <c r="Q111" s="302">
        <f t="shared" si="330"/>
        <v>0</v>
      </c>
      <c r="R111" s="302">
        <f t="shared" si="343"/>
        <v>0</v>
      </c>
      <c r="S111" s="302">
        <f t="shared" si="331"/>
        <v>0</v>
      </c>
      <c r="T111" s="302">
        <f t="shared" si="344"/>
        <v>0</v>
      </c>
      <c r="U111" s="302">
        <f t="shared" si="332"/>
        <v>0</v>
      </c>
      <c r="V111" s="302">
        <f t="shared" si="345"/>
        <v>0</v>
      </c>
      <c r="W111" s="302">
        <f t="shared" si="333"/>
        <v>0</v>
      </c>
      <c r="X111" s="302">
        <f t="shared" si="346"/>
        <v>0</v>
      </c>
      <c r="Y111" s="302">
        <f t="shared" si="334"/>
        <v>0</v>
      </c>
      <c r="Z111" s="302">
        <f t="shared" si="347"/>
        <v>0</v>
      </c>
      <c r="AA111" s="302">
        <f t="shared" si="348"/>
        <v>9</v>
      </c>
      <c r="AB111" s="302">
        <f t="shared" si="349"/>
        <v>2.1028037383177569</v>
      </c>
      <c r="AH111" s="302">
        <v>14</v>
      </c>
      <c r="AI111" s="302">
        <v>0</v>
      </c>
      <c r="AJ111" s="302">
        <v>0</v>
      </c>
      <c r="AK111" s="302">
        <v>0</v>
      </c>
      <c r="AL111" s="302">
        <v>0</v>
      </c>
      <c r="AM111" s="302">
        <v>0</v>
      </c>
      <c r="AN111" s="302">
        <v>0</v>
      </c>
      <c r="AO111" s="302">
        <v>0</v>
      </c>
      <c r="AP111" s="302">
        <v>0</v>
      </c>
      <c r="AQ111" s="302">
        <v>0</v>
      </c>
      <c r="AR111" s="302">
        <v>0</v>
      </c>
      <c r="AS111" s="302">
        <v>12.587412587412588</v>
      </c>
      <c r="AT111" s="302">
        <v>18</v>
      </c>
      <c r="AU111" s="302">
        <v>0</v>
      </c>
      <c r="AV111" s="302">
        <v>0</v>
      </c>
      <c r="AW111" s="302">
        <v>0</v>
      </c>
      <c r="AX111" s="302">
        <v>0</v>
      </c>
      <c r="AY111" s="302">
        <v>0</v>
      </c>
      <c r="AZ111" s="302">
        <v>0</v>
      </c>
      <c r="BA111" s="302">
        <v>0</v>
      </c>
      <c r="BB111" s="302">
        <v>0</v>
      </c>
      <c r="BC111" s="302">
        <v>0</v>
      </c>
      <c r="BD111" s="302">
        <v>0</v>
      </c>
      <c r="BE111" s="302">
        <v>0</v>
      </c>
      <c r="BF111" s="302">
        <v>0</v>
      </c>
      <c r="BG111" s="302">
        <v>18</v>
      </c>
      <c r="BH111" s="302">
        <v>4.2056074766355138</v>
      </c>
    </row>
    <row r="112" spans="1:60" x14ac:dyDescent="0.3">
      <c r="B112" s="302">
        <v>16</v>
      </c>
      <c r="C112" s="302">
        <f t="shared" si="335"/>
        <v>0</v>
      </c>
      <c r="D112" s="302">
        <f t="shared" si="336"/>
        <v>0</v>
      </c>
      <c r="E112" s="302">
        <f t="shared" si="324"/>
        <v>0</v>
      </c>
      <c r="F112" s="302">
        <f t="shared" si="337"/>
        <v>0</v>
      </c>
      <c r="G112" s="302">
        <f t="shared" si="325"/>
        <v>0</v>
      </c>
      <c r="H112" s="302">
        <f t="shared" si="338"/>
        <v>0</v>
      </c>
      <c r="I112" s="302">
        <f t="shared" si="326"/>
        <v>0</v>
      </c>
      <c r="J112" s="302">
        <f t="shared" si="339"/>
        <v>0</v>
      </c>
      <c r="K112" s="302">
        <f t="shared" si="327"/>
        <v>0</v>
      </c>
      <c r="L112" s="302">
        <f t="shared" si="340"/>
        <v>0</v>
      </c>
      <c r="M112" s="302">
        <f t="shared" si="328"/>
        <v>12</v>
      </c>
      <c r="N112" s="302">
        <f t="shared" si="341"/>
        <v>8.3916083916083917</v>
      </c>
      <c r="O112" s="302">
        <f t="shared" si="329"/>
        <v>0</v>
      </c>
      <c r="P112" s="302">
        <f t="shared" si="342"/>
        <v>0</v>
      </c>
      <c r="Q112" s="302">
        <f t="shared" si="330"/>
        <v>0</v>
      </c>
      <c r="R112" s="302">
        <f t="shared" si="343"/>
        <v>0</v>
      </c>
      <c r="S112" s="302">
        <f t="shared" si="331"/>
        <v>0</v>
      </c>
      <c r="T112" s="302">
        <f t="shared" si="344"/>
        <v>0</v>
      </c>
      <c r="U112" s="302">
        <f t="shared" si="332"/>
        <v>0</v>
      </c>
      <c r="V112" s="302">
        <f t="shared" si="345"/>
        <v>0</v>
      </c>
      <c r="W112" s="302">
        <f t="shared" si="333"/>
        <v>0</v>
      </c>
      <c r="X112" s="302">
        <f t="shared" si="346"/>
        <v>0</v>
      </c>
      <c r="Y112" s="302">
        <f t="shared" si="334"/>
        <v>0</v>
      </c>
      <c r="Z112" s="302">
        <f t="shared" si="347"/>
        <v>0</v>
      </c>
      <c r="AA112" s="302">
        <f t="shared" si="348"/>
        <v>12</v>
      </c>
      <c r="AB112" s="302">
        <f t="shared" si="349"/>
        <v>2.8037383177570092</v>
      </c>
      <c r="AH112" s="302">
        <v>13</v>
      </c>
      <c r="AI112" s="302">
        <v>0</v>
      </c>
      <c r="AJ112" s="302">
        <v>0</v>
      </c>
      <c r="AK112" s="302">
        <v>0</v>
      </c>
      <c r="AL112" s="302">
        <v>0</v>
      </c>
      <c r="AM112" s="302">
        <v>0</v>
      </c>
      <c r="AN112" s="302">
        <v>0</v>
      </c>
      <c r="AO112" s="302">
        <v>0</v>
      </c>
      <c r="AP112" s="302">
        <v>0</v>
      </c>
      <c r="AQ112" s="302">
        <v>0</v>
      </c>
      <c r="AR112" s="302">
        <v>0</v>
      </c>
      <c r="AS112" s="302">
        <v>14.685314685314685</v>
      </c>
      <c r="AT112" s="302">
        <v>21</v>
      </c>
      <c r="AU112" s="302">
        <v>0</v>
      </c>
      <c r="AV112" s="302">
        <v>0</v>
      </c>
      <c r="AW112" s="302">
        <v>0</v>
      </c>
      <c r="AX112" s="302">
        <v>0</v>
      </c>
      <c r="AY112" s="302">
        <v>0</v>
      </c>
      <c r="AZ112" s="302">
        <v>0</v>
      </c>
      <c r="BA112" s="302">
        <v>0</v>
      </c>
      <c r="BB112" s="302">
        <v>0</v>
      </c>
      <c r="BC112" s="302">
        <v>0</v>
      </c>
      <c r="BD112" s="302">
        <v>0</v>
      </c>
      <c r="BE112" s="302">
        <v>0</v>
      </c>
      <c r="BF112" s="302">
        <v>0</v>
      </c>
      <c r="BG112" s="302">
        <v>21</v>
      </c>
      <c r="BH112" s="302">
        <v>4.9065420560747661</v>
      </c>
    </row>
    <row r="113" spans="2:60" x14ac:dyDescent="0.3">
      <c r="B113" s="302">
        <v>15</v>
      </c>
      <c r="C113" s="302">
        <f t="shared" si="335"/>
        <v>0</v>
      </c>
      <c r="D113" s="302">
        <f t="shared" si="336"/>
        <v>0</v>
      </c>
      <c r="E113" s="302">
        <f t="shared" si="324"/>
        <v>0</v>
      </c>
      <c r="F113" s="302">
        <f t="shared" si="337"/>
        <v>0</v>
      </c>
      <c r="G113" s="302">
        <f t="shared" si="325"/>
        <v>0</v>
      </c>
      <c r="H113" s="302">
        <f t="shared" si="338"/>
        <v>0</v>
      </c>
      <c r="I113" s="302">
        <f t="shared" si="326"/>
        <v>0</v>
      </c>
      <c r="J113" s="302">
        <f t="shared" si="339"/>
        <v>0</v>
      </c>
      <c r="K113" s="302">
        <f t="shared" si="327"/>
        <v>0</v>
      </c>
      <c r="L113" s="302">
        <f t="shared" si="340"/>
        <v>0</v>
      </c>
      <c r="M113" s="302">
        <f t="shared" si="328"/>
        <v>15</v>
      </c>
      <c r="N113" s="302">
        <f t="shared" si="341"/>
        <v>10.48951048951049</v>
      </c>
      <c r="O113" s="302">
        <f t="shared" si="329"/>
        <v>0</v>
      </c>
      <c r="P113" s="302">
        <f t="shared" si="342"/>
        <v>0</v>
      </c>
      <c r="Q113" s="302">
        <f t="shared" si="330"/>
        <v>0</v>
      </c>
      <c r="R113" s="302">
        <f t="shared" si="343"/>
        <v>0</v>
      </c>
      <c r="S113" s="302">
        <f t="shared" si="331"/>
        <v>0</v>
      </c>
      <c r="T113" s="302">
        <f t="shared" si="344"/>
        <v>0</v>
      </c>
      <c r="U113" s="302">
        <f t="shared" si="332"/>
        <v>0</v>
      </c>
      <c r="V113" s="302">
        <f t="shared" si="345"/>
        <v>0</v>
      </c>
      <c r="W113" s="302">
        <f t="shared" si="333"/>
        <v>0</v>
      </c>
      <c r="X113" s="302">
        <f t="shared" si="346"/>
        <v>0</v>
      </c>
      <c r="Y113" s="302">
        <f t="shared" si="334"/>
        <v>0</v>
      </c>
      <c r="Z113" s="302">
        <f t="shared" si="347"/>
        <v>0</v>
      </c>
      <c r="AA113" s="302">
        <f t="shared" si="348"/>
        <v>15</v>
      </c>
      <c r="AB113" s="302">
        <f t="shared" si="349"/>
        <v>3.5046728971962615</v>
      </c>
      <c r="AH113" s="302">
        <v>12</v>
      </c>
      <c r="AI113" s="302">
        <v>0</v>
      </c>
      <c r="AJ113" s="302">
        <v>0</v>
      </c>
      <c r="AK113" s="302">
        <v>0</v>
      </c>
      <c r="AL113" s="302">
        <v>0</v>
      </c>
      <c r="AM113" s="302">
        <v>0</v>
      </c>
      <c r="AN113" s="302">
        <v>0</v>
      </c>
      <c r="AO113" s="302">
        <v>0</v>
      </c>
      <c r="AP113" s="302">
        <v>0</v>
      </c>
      <c r="AQ113" s="302">
        <v>0</v>
      </c>
      <c r="AR113" s="302">
        <v>0</v>
      </c>
      <c r="AS113" s="302">
        <v>16.783216783216783</v>
      </c>
      <c r="AT113" s="302">
        <v>24</v>
      </c>
      <c r="AU113" s="302">
        <v>0</v>
      </c>
      <c r="AV113" s="302">
        <v>0</v>
      </c>
      <c r="AW113" s="302">
        <v>0</v>
      </c>
      <c r="AX113" s="302">
        <v>0</v>
      </c>
      <c r="AY113" s="302">
        <v>0</v>
      </c>
      <c r="AZ113" s="302">
        <v>0</v>
      </c>
      <c r="BA113" s="302">
        <v>0</v>
      </c>
      <c r="BB113" s="302">
        <v>0</v>
      </c>
      <c r="BC113" s="302">
        <v>0</v>
      </c>
      <c r="BD113" s="302">
        <v>0</v>
      </c>
      <c r="BE113" s="302">
        <v>0</v>
      </c>
      <c r="BF113" s="302">
        <v>0</v>
      </c>
      <c r="BG113" s="302">
        <v>24</v>
      </c>
      <c r="BH113" s="302">
        <v>5.6074766355140184</v>
      </c>
    </row>
    <row r="114" spans="2:60" x14ac:dyDescent="0.3">
      <c r="B114" s="302">
        <v>14</v>
      </c>
      <c r="C114" s="302">
        <f t="shared" si="335"/>
        <v>0</v>
      </c>
      <c r="D114" s="302">
        <f t="shared" si="336"/>
        <v>0</v>
      </c>
      <c r="E114" s="302">
        <f t="shared" si="324"/>
        <v>0</v>
      </c>
      <c r="F114" s="302">
        <f t="shared" si="337"/>
        <v>0</v>
      </c>
      <c r="G114" s="302">
        <f t="shared" si="325"/>
        <v>0</v>
      </c>
      <c r="H114" s="302">
        <f t="shared" si="338"/>
        <v>0</v>
      </c>
      <c r="I114" s="302">
        <f t="shared" si="326"/>
        <v>0</v>
      </c>
      <c r="J114" s="302">
        <f t="shared" si="339"/>
        <v>0</v>
      </c>
      <c r="K114" s="302">
        <f t="shared" si="327"/>
        <v>0</v>
      </c>
      <c r="L114" s="302">
        <f t="shared" si="340"/>
        <v>0</v>
      </c>
      <c r="M114" s="302">
        <f t="shared" si="328"/>
        <v>18</v>
      </c>
      <c r="N114" s="302">
        <f t="shared" si="341"/>
        <v>12.587412587412588</v>
      </c>
      <c r="O114" s="302">
        <f t="shared" si="329"/>
        <v>0</v>
      </c>
      <c r="P114" s="302">
        <f t="shared" si="342"/>
        <v>0</v>
      </c>
      <c r="Q114" s="302">
        <f t="shared" si="330"/>
        <v>0</v>
      </c>
      <c r="R114" s="302">
        <f t="shared" si="343"/>
        <v>0</v>
      </c>
      <c r="S114" s="302">
        <f t="shared" si="331"/>
        <v>0</v>
      </c>
      <c r="T114" s="302">
        <f t="shared" si="344"/>
        <v>0</v>
      </c>
      <c r="U114" s="302">
        <f t="shared" si="332"/>
        <v>0</v>
      </c>
      <c r="V114" s="302">
        <f t="shared" si="345"/>
        <v>0</v>
      </c>
      <c r="W114" s="302">
        <f t="shared" si="333"/>
        <v>0</v>
      </c>
      <c r="X114" s="302">
        <f t="shared" si="346"/>
        <v>0</v>
      </c>
      <c r="Y114" s="302">
        <f t="shared" si="334"/>
        <v>0</v>
      </c>
      <c r="Z114" s="302">
        <f t="shared" si="347"/>
        <v>0</v>
      </c>
      <c r="AA114" s="302">
        <f t="shared" si="348"/>
        <v>18</v>
      </c>
      <c r="AB114" s="302">
        <f t="shared" si="349"/>
        <v>4.2056074766355138</v>
      </c>
      <c r="AH114" s="302">
        <v>11</v>
      </c>
      <c r="AI114" s="302">
        <v>0</v>
      </c>
      <c r="AJ114" s="302">
        <v>0</v>
      </c>
      <c r="AK114" s="302">
        <v>0</v>
      </c>
      <c r="AL114" s="302">
        <v>0</v>
      </c>
      <c r="AM114" s="302">
        <v>4.1666666666666661</v>
      </c>
      <c r="AN114" s="302">
        <v>1</v>
      </c>
      <c r="AO114" s="302">
        <v>0</v>
      </c>
      <c r="AP114" s="302">
        <v>0</v>
      </c>
      <c r="AQ114" s="302">
        <v>0</v>
      </c>
      <c r="AR114" s="302">
        <v>0</v>
      </c>
      <c r="AS114" s="302">
        <v>18.88111888111888</v>
      </c>
      <c r="AT114" s="302">
        <v>27</v>
      </c>
      <c r="AU114" s="302">
        <v>0</v>
      </c>
      <c r="AV114" s="302">
        <v>0</v>
      </c>
      <c r="AW114" s="302">
        <v>0</v>
      </c>
      <c r="AX114" s="302">
        <v>0</v>
      </c>
      <c r="AY114" s="302">
        <v>0</v>
      </c>
      <c r="AZ114" s="302">
        <v>0</v>
      </c>
      <c r="BA114" s="302">
        <v>0</v>
      </c>
      <c r="BB114" s="302">
        <v>0</v>
      </c>
      <c r="BC114" s="302">
        <v>0</v>
      </c>
      <c r="BD114" s="302">
        <v>0</v>
      </c>
      <c r="BE114" s="302">
        <v>0</v>
      </c>
      <c r="BF114" s="302">
        <v>0</v>
      </c>
      <c r="BG114" s="302">
        <v>28</v>
      </c>
      <c r="BH114" s="302">
        <v>6.5420560747663545</v>
      </c>
    </row>
    <row r="115" spans="2:60" x14ac:dyDescent="0.3">
      <c r="B115" s="302">
        <v>13</v>
      </c>
      <c r="C115" s="302">
        <f t="shared" si="335"/>
        <v>0</v>
      </c>
      <c r="D115" s="302">
        <f t="shared" si="336"/>
        <v>0</v>
      </c>
      <c r="E115" s="302">
        <f t="shared" si="324"/>
        <v>0</v>
      </c>
      <c r="F115" s="302">
        <f t="shared" si="337"/>
        <v>0</v>
      </c>
      <c r="G115" s="302">
        <f t="shared" si="325"/>
        <v>0</v>
      </c>
      <c r="H115" s="302">
        <f t="shared" si="338"/>
        <v>0</v>
      </c>
      <c r="I115" s="302">
        <f t="shared" si="326"/>
        <v>0</v>
      </c>
      <c r="J115" s="302">
        <f t="shared" si="339"/>
        <v>0</v>
      </c>
      <c r="K115" s="302">
        <f t="shared" si="327"/>
        <v>0</v>
      </c>
      <c r="L115" s="302">
        <f t="shared" si="340"/>
        <v>0</v>
      </c>
      <c r="M115" s="302">
        <f t="shared" si="328"/>
        <v>21</v>
      </c>
      <c r="N115" s="302">
        <f t="shared" si="341"/>
        <v>14.685314685314685</v>
      </c>
      <c r="O115" s="302">
        <f t="shared" si="329"/>
        <v>0</v>
      </c>
      <c r="P115" s="302">
        <f t="shared" si="342"/>
        <v>0</v>
      </c>
      <c r="Q115" s="302">
        <f t="shared" si="330"/>
        <v>0</v>
      </c>
      <c r="R115" s="302">
        <f t="shared" si="343"/>
        <v>0</v>
      </c>
      <c r="S115" s="302">
        <f t="shared" si="331"/>
        <v>0</v>
      </c>
      <c r="T115" s="302">
        <f t="shared" si="344"/>
        <v>0</v>
      </c>
      <c r="U115" s="302">
        <f t="shared" si="332"/>
        <v>0</v>
      </c>
      <c r="V115" s="302">
        <f t="shared" si="345"/>
        <v>0</v>
      </c>
      <c r="W115" s="302">
        <f t="shared" si="333"/>
        <v>0</v>
      </c>
      <c r="X115" s="302">
        <f t="shared" si="346"/>
        <v>0</v>
      </c>
      <c r="Y115" s="302">
        <f t="shared" si="334"/>
        <v>0</v>
      </c>
      <c r="Z115" s="302">
        <f t="shared" si="347"/>
        <v>0</v>
      </c>
      <c r="AA115" s="302">
        <f t="shared" si="348"/>
        <v>21</v>
      </c>
      <c r="AB115" s="302">
        <f t="shared" si="349"/>
        <v>4.9065420560747661</v>
      </c>
      <c r="AH115" s="302">
        <v>10</v>
      </c>
      <c r="AI115" s="302">
        <v>0</v>
      </c>
      <c r="AJ115" s="302">
        <v>0</v>
      </c>
      <c r="AK115" s="302">
        <v>0</v>
      </c>
      <c r="AL115" s="302">
        <v>0</v>
      </c>
      <c r="AM115" s="302">
        <v>8.3333333333333321</v>
      </c>
      <c r="AN115" s="302">
        <v>2</v>
      </c>
      <c r="AO115" s="302">
        <v>0</v>
      </c>
      <c r="AP115" s="302">
        <v>0</v>
      </c>
      <c r="AQ115" s="302">
        <v>0</v>
      </c>
      <c r="AR115" s="302">
        <v>0</v>
      </c>
      <c r="AS115" s="302">
        <v>20.97902097902098</v>
      </c>
      <c r="AT115" s="302">
        <v>30</v>
      </c>
      <c r="AU115" s="302">
        <v>1.5384615384615385</v>
      </c>
      <c r="AV115" s="302">
        <v>1</v>
      </c>
      <c r="AW115" s="302">
        <v>0</v>
      </c>
      <c r="AX115" s="302">
        <v>0</v>
      </c>
      <c r="AY115" s="302">
        <v>0</v>
      </c>
      <c r="AZ115" s="302">
        <v>0</v>
      </c>
      <c r="BA115" s="302">
        <v>0</v>
      </c>
      <c r="BB115" s="302">
        <v>0</v>
      </c>
      <c r="BC115" s="302">
        <v>0</v>
      </c>
      <c r="BD115" s="302">
        <v>0</v>
      </c>
      <c r="BE115" s="302">
        <v>0</v>
      </c>
      <c r="BF115" s="302">
        <v>0</v>
      </c>
      <c r="BG115" s="302">
        <v>33</v>
      </c>
      <c r="BH115" s="302">
        <v>7.7102803738317753</v>
      </c>
    </row>
    <row r="116" spans="2:60" x14ac:dyDescent="0.3">
      <c r="B116" s="302">
        <v>12</v>
      </c>
      <c r="C116" s="302">
        <f t="shared" si="335"/>
        <v>0</v>
      </c>
      <c r="D116" s="302">
        <f t="shared" si="336"/>
        <v>0</v>
      </c>
      <c r="E116" s="302">
        <f t="shared" si="324"/>
        <v>0</v>
      </c>
      <c r="F116" s="302">
        <f t="shared" si="337"/>
        <v>0</v>
      </c>
      <c r="G116" s="302">
        <f t="shared" si="325"/>
        <v>0</v>
      </c>
      <c r="H116" s="302">
        <f t="shared" si="338"/>
        <v>0</v>
      </c>
      <c r="I116" s="302">
        <f t="shared" si="326"/>
        <v>0</v>
      </c>
      <c r="J116" s="302">
        <f t="shared" si="339"/>
        <v>0</v>
      </c>
      <c r="K116" s="302">
        <f t="shared" si="327"/>
        <v>0</v>
      </c>
      <c r="L116" s="302">
        <f t="shared" si="340"/>
        <v>0</v>
      </c>
      <c r="M116" s="302">
        <f t="shared" si="328"/>
        <v>24</v>
      </c>
      <c r="N116" s="302">
        <f t="shared" si="341"/>
        <v>16.783216783216783</v>
      </c>
      <c r="O116" s="302">
        <f t="shared" si="329"/>
        <v>0</v>
      </c>
      <c r="P116" s="302">
        <f t="shared" si="342"/>
        <v>0</v>
      </c>
      <c r="Q116" s="302">
        <f t="shared" si="330"/>
        <v>0</v>
      </c>
      <c r="R116" s="302">
        <f t="shared" si="343"/>
        <v>0</v>
      </c>
      <c r="S116" s="302">
        <f t="shared" si="331"/>
        <v>0</v>
      </c>
      <c r="T116" s="302">
        <f t="shared" si="344"/>
        <v>0</v>
      </c>
      <c r="U116" s="302">
        <f t="shared" si="332"/>
        <v>0</v>
      </c>
      <c r="V116" s="302">
        <f t="shared" si="345"/>
        <v>0</v>
      </c>
      <c r="W116" s="302">
        <f t="shared" si="333"/>
        <v>0</v>
      </c>
      <c r="X116" s="302">
        <f t="shared" si="346"/>
        <v>0</v>
      </c>
      <c r="Y116" s="302">
        <f t="shared" si="334"/>
        <v>0</v>
      </c>
      <c r="Z116" s="302">
        <f t="shared" si="347"/>
        <v>0</v>
      </c>
      <c r="AA116" s="302">
        <f t="shared" si="348"/>
        <v>24</v>
      </c>
      <c r="AB116" s="302">
        <f t="shared" si="349"/>
        <v>5.6074766355140184</v>
      </c>
      <c r="AH116" s="302">
        <v>9</v>
      </c>
      <c r="AI116" s="302">
        <v>0</v>
      </c>
      <c r="AJ116" s="302">
        <v>0</v>
      </c>
      <c r="AK116" s="302">
        <v>0</v>
      </c>
      <c r="AL116" s="302">
        <v>0</v>
      </c>
      <c r="AM116" s="302">
        <v>12.5</v>
      </c>
      <c r="AN116" s="302">
        <v>3</v>
      </c>
      <c r="AO116" s="302">
        <v>0</v>
      </c>
      <c r="AP116" s="302">
        <v>0</v>
      </c>
      <c r="AQ116" s="302">
        <v>0</v>
      </c>
      <c r="AR116" s="302">
        <v>0</v>
      </c>
      <c r="AS116" s="302">
        <v>23.076923076923077</v>
      </c>
      <c r="AT116" s="302">
        <v>33</v>
      </c>
      <c r="AU116" s="302">
        <v>3.0769230769230771</v>
      </c>
      <c r="AV116" s="302">
        <v>2</v>
      </c>
      <c r="AW116" s="302">
        <v>0</v>
      </c>
      <c r="AX116" s="302">
        <v>0</v>
      </c>
      <c r="AY116" s="302">
        <v>0</v>
      </c>
      <c r="AZ116" s="302">
        <v>0</v>
      </c>
      <c r="BA116" s="302">
        <v>0</v>
      </c>
      <c r="BB116" s="302">
        <v>0</v>
      </c>
      <c r="BC116" s="302">
        <v>0</v>
      </c>
      <c r="BD116" s="302">
        <v>0</v>
      </c>
      <c r="BE116" s="302">
        <v>0</v>
      </c>
      <c r="BF116" s="302">
        <v>0</v>
      </c>
      <c r="BG116" s="302">
        <v>38</v>
      </c>
      <c r="BH116" s="302">
        <v>8.8785046728971952</v>
      </c>
    </row>
    <row r="117" spans="2:60" x14ac:dyDescent="0.3">
      <c r="B117" s="302">
        <v>11</v>
      </c>
      <c r="C117" s="302">
        <f t="shared" si="335"/>
        <v>0</v>
      </c>
      <c r="D117" s="302">
        <f t="shared" si="336"/>
        <v>0</v>
      </c>
      <c r="E117" s="302">
        <f t="shared" si="324"/>
        <v>0</v>
      </c>
      <c r="F117" s="302">
        <f t="shared" si="337"/>
        <v>0</v>
      </c>
      <c r="G117" s="302">
        <f t="shared" si="325"/>
        <v>1</v>
      </c>
      <c r="H117" s="302">
        <f t="shared" si="338"/>
        <v>4.1666666666666661</v>
      </c>
      <c r="I117" s="302">
        <f t="shared" si="326"/>
        <v>0</v>
      </c>
      <c r="J117" s="302">
        <f t="shared" si="339"/>
        <v>0</v>
      </c>
      <c r="K117" s="302">
        <f t="shared" si="327"/>
        <v>0</v>
      </c>
      <c r="L117" s="302">
        <f t="shared" si="340"/>
        <v>0</v>
      </c>
      <c r="M117" s="302">
        <f t="shared" si="328"/>
        <v>27</v>
      </c>
      <c r="N117" s="302">
        <f t="shared" si="341"/>
        <v>18.88111888111888</v>
      </c>
      <c r="O117" s="302">
        <f t="shared" si="329"/>
        <v>0</v>
      </c>
      <c r="P117" s="302">
        <f t="shared" si="342"/>
        <v>0</v>
      </c>
      <c r="Q117" s="302">
        <f t="shared" si="330"/>
        <v>0</v>
      </c>
      <c r="R117" s="302">
        <f t="shared" si="343"/>
        <v>0</v>
      </c>
      <c r="S117" s="302">
        <f t="shared" si="331"/>
        <v>0</v>
      </c>
      <c r="T117" s="302">
        <f t="shared" si="344"/>
        <v>0</v>
      </c>
      <c r="U117" s="302">
        <f t="shared" si="332"/>
        <v>0</v>
      </c>
      <c r="V117" s="302">
        <f t="shared" si="345"/>
        <v>0</v>
      </c>
      <c r="W117" s="302">
        <f t="shared" si="333"/>
        <v>0</v>
      </c>
      <c r="X117" s="302">
        <f t="shared" si="346"/>
        <v>0</v>
      </c>
      <c r="Y117" s="302">
        <f t="shared" si="334"/>
        <v>0</v>
      </c>
      <c r="Z117" s="302">
        <f t="shared" si="347"/>
        <v>0</v>
      </c>
      <c r="AA117" s="302">
        <f t="shared" si="348"/>
        <v>28</v>
      </c>
      <c r="AB117" s="302">
        <f t="shared" si="349"/>
        <v>6.5420560747663545</v>
      </c>
      <c r="AH117" s="302">
        <v>8</v>
      </c>
      <c r="AI117" s="302">
        <v>0</v>
      </c>
      <c r="AJ117" s="302">
        <v>0</v>
      </c>
      <c r="AK117" s="302">
        <v>0</v>
      </c>
      <c r="AL117" s="302">
        <v>0</v>
      </c>
      <c r="AM117" s="302">
        <v>16.666666666666664</v>
      </c>
      <c r="AN117" s="302">
        <v>4</v>
      </c>
      <c r="AO117" s="302">
        <v>0</v>
      </c>
      <c r="AP117" s="302">
        <v>0</v>
      </c>
      <c r="AQ117" s="302">
        <v>0</v>
      </c>
      <c r="AR117" s="302">
        <v>0</v>
      </c>
      <c r="AS117" s="302">
        <v>25.174825174825177</v>
      </c>
      <c r="AT117" s="302">
        <v>36</v>
      </c>
      <c r="AU117" s="302">
        <v>4.6153846153846159</v>
      </c>
      <c r="AV117" s="302">
        <v>3</v>
      </c>
      <c r="AW117" s="302">
        <v>0</v>
      </c>
      <c r="AX117" s="302">
        <v>0</v>
      </c>
      <c r="AY117" s="302">
        <v>0</v>
      </c>
      <c r="AZ117" s="302">
        <v>0</v>
      </c>
      <c r="BA117" s="302">
        <v>0</v>
      </c>
      <c r="BB117" s="302">
        <v>0</v>
      </c>
      <c r="BC117" s="302">
        <v>0</v>
      </c>
      <c r="BD117" s="302">
        <v>0</v>
      </c>
      <c r="BE117" s="302">
        <v>0</v>
      </c>
      <c r="BF117" s="302">
        <v>0</v>
      </c>
      <c r="BG117" s="302">
        <v>43</v>
      </c>
      <c r="BH117" s="302">
        <v>10.046728971962617</v>
      </c>
    </row>
    <row r="118" spans="2:60" x14ac:dyDescent="0.3">
      <c r="B118" s="302">
        <v>10</v>
      </c>
      <c r="C118" s="302">
        <f t="shared" si="335"/>
        <v>0</v>
      </c>
      <c r="D118" s="302">
        <f t="shared" si="336"/>
        <v>0</v>
      </c>
      <c r="E118" s="302">
        <f t="shared" si="324"/>
        <v>0</v>
      </c>
      <c r="F118" s="302">
        <f t="shared" si="337"/>
        <v>0</v>
      </c>
      <c r="G118" s="302">
        <f t="shared" si="325"/>
        <v>2</v>
      </c>
      <c r="H118" s="302">
        <f t="shared" si="338"/>
        <v>8.3333333333333321</v>
      </c>
      <c r="I118" s="302">
        <f t="shared" si="326"/>
        <v>0</v>
      </c>
      <c r="J118" s="302">
        <f t="shared" si="339"/>
        <v>0</v>
      </c>
      <c r="K118" s="302">
        <f t="shared" si="327"/>
        <v>0</v>
      </c>
      <c r="L118" s="302">
        <f t="shared" si="340"/>
        <v>0</v>
      </c>
      <c r="M118" s="302">
        <f t="shared" si="328"/>
        <v>30</v>
      </c>
      <c r="N118" s="302">
        <f t="shared" si="341"/>
        <v>20.97902097902098</v>
      </c>
      <c r="O118" s="302">
        <f t="shared" si="329"/>
        <v>1</v>
      </c>
      <c r="P118" s="302">
        <f t="shared" si="342"/>
        <v>1.5384615384615385</v>
      </c>
      <c r="Q118" s="302">
        <f t="shared" si="330"/>
        <v>0</v>
      </c>
      <c r="R118" s="302">
        <f t="shared" si="343"/>
        <v>0</v>
      </c>
      <c r="S118" s="302">
        <f t="shared" si="331"/>
        <v>0</v>
      </c>
      <c r="T118" s="302">
        <f t="shared" si="344"/>
        <v>0</v>
      </c>
      <c r="U118" s="302">
        <f t="shared" si="332"/>
        <v>0</v>
      </c>
      <c r="V118" s="302">
        <f t="shared" si="345"/>
        <v>0</v>
      </c>
      <c r="W118" s="302">
        <f t="shared" si="333"/>
        <v>0</v>
      </c>
      <c r="X118" s="302">
        <f t="shared" si="346"/>
        <v>0</v>
      </c>
      <c r="Y118" s="302">
        <f t="shared" si="334"/>
        <v>0</v>
      </c>
      <c r="Z118" s="302">
        <f t="shared" si="347"/>
        <v>0</v>
      </c>
      <c r="AA118" s="302">
        <f t="shared" si="348"/>
        <v>33</v>
      </c>
      <c r="AB118" s="302">
        <f t="shared" si="349"/>
        <v>7.7102803738317753</v>
      </c>
      <c r="AH118" s="302">
        <v>7</v>
      </c>
      <c r="AI118" s="302">
        <v>0</v>
      </c>
      <c r="AJ118" s="302">
        <v>0</v>
      </c>
      <c r="AK118" s="302">
        <v>0</v>
      </c>
      <c r="AL118" s="302">
        <v>0</v>
      </c>
      <c r="AM118" s="302">
        <v>20.833333333333336</v>
      </c>
      <c r="AN118" s="302">
        <v>5</v>
      </c>
      <c r="AO118" s="302">
        <v>0</v>
      </c>
      <c r="AP118" s="302">
        <v>0</v>
      </c>
      <c r="AQ118" s="302">
        <v>0</v>
      </c>
      <c r="AR118" s="302">
        <v>0</v>
      </c>
      <c r="AS118" s="302">
        <v>27.27272727272727</v>
      </c>
      <c r="AT118" s="302">
        <v>39</v>
      </c>
      <c r="AU118" s="302">
        <v>6.1538461538461542</v>
      </c>
      <c r="AV118" s="302">
        <v>4</v>
      </c>
      <c r="AW118" s="302">
        <v>0</v>
      </c>
      <c r="AX118" s="302">
        <v>0</v>
      </c>
      <c r="AY118" s="302">
        <v>0</v>
      </c>
      <c r="AZ118" s="302">
        <v>0</v>
      </c>
      <c r="BA118" s="302">
        <v>0</v>
      </c>
      <c r="BB118" s="302">
        <v>0</v>
      </c>
      <c r="BC118" s="302">
        <v>0</v>
      </c>
      <c r="BD118" s="302">
        <v>0</v>
      </c>
      <c r="BE118" s="302">
        <v>0</v>
      </c>
      <c r="BF118" s="302">
        <v>0</v>
      </c>
      <c r="BG118" s="302">
        <v>48</v>
      </c>
      <c r="BH118" s="302">
        <v>11.214953271028037</v>
      </c>
    </row>
    <row r="119" spans="2:60" x14ac:dyDescent="0.3">
      <c r="B119" s="302">
        <v>9</v>
      </c>
      <c r="C119" s="302">
        <f t="shared" si="335"/>
        <v>0</v>
      </c>
      <c r="D119" s="302">
        <f t="shared" si="336"/>
        <v>0</v>
      </c>
      <c r="E119" s="302">
        <f t="shared" si="324"/>
        <v>0</v>
      </c>
      <c r="F119" s="302">
        <f t="shared" si="337"/>
        <v>0</v>
      </c>
      <c r="G119" s="302">
        <f t="shared" si="325"/>
        <v>3</v>
      </c>
      <c r="H119" s="302">
        <f t="shared" si="338"/>
        <v>12.5</v>
      </c>
      <c r="I119" s="302">
        <f t="shared" si="326"/>
        <v>0</v>
      </c>
      <c r="J119" s="302">
        <f t="shared" si="339"/>
        <v>0</v>
      </c>
      <c r="K119" s="302">
        <f t="shared" si="327"/>
        <v>0</v>
      </c>
      <c r="L119" s="302">
        <f t="shared" si="340"/>
        <v>0</v>
      </c>
      <c r="M119" s="302">
        <f t="shared" si="328"/>
        <v>33</v>
      </c>
      <c r="N119" s="302">
        <f t="shared" si="341"/>
        <v>23.076923076923077</v>
      </c>
      <c r="O119" s="302">
        <f t="shared" si="329"/>
        <v>2</v>
      </c>
      <c r="P119" s="302">
        <f t="shared" si="342"/>
        <v>3.0769230769230771</v>
      </c>
      <c r="Q119" s="302">
        <f t="shared" si="330"/>
        <v>0</v>
      </c>
      <c r="R119" s="302">
        <f t="shared" si="343"/>
        <v>0</v>
      </c>
      <c r="S119" s="302">
        <f t="shared" si="331"/>
        <v>0</v>
      </c>
      <c r="T119" s="302">
        <f t="shared" si="344"/>
        <v>0</v>
      </c>
      <c r="U119" s="302">
        <f t="shared" si="332"/>
        <v>0</v>
      </c>
      <c r="V119" s="302">
        <f t="shared" si="345"/>
        <v>0</v>
      </c>
      <c r="W119" s="302">
        <f t="shared" si="333"/>
        <v>0</v>
      </c>
      <c r="X119" s="302">
        <f t="shared" si="346"/>
        <v>0</v>
      </c>
      <c r="Y119" s="302">
        <f t="shared" si="334"/>
        <v>0</v>
      </c>
      <c r="Z119" s="302">
        <f t="shared" si="347"/>
        <v>0</v>
      </c>
      <c r="AA119" s="302">
        <f t="shared" si="348"/>
        <v>38</v>
      </c>
      <c r="AB119" s="302">
        <f t="shared" si="349"/>
        <v>8.8785046728971952</v>
      </c>
      <c r="AH119" s="302">
        <v>6</v>
      </c>
      <c r="AI119" s="302">
        <v>0</v>
      </c>
      <c r="AJ119" s="302">
        <v>0</v>
      </c>
      <c r="AK119" s="302">
        <v>0</v>
      </c>
      <c r="AL119" s="302">
        <v>0</v>
      </c>
      <c r="AM119" s="302">
        <v>25</v>
      </c>
      <c r="AN119" s="302">
        <v>6</v>
      </c>
      <c r="AO119" s="302">
        <v>0</v>
      </c>
      <c r="AP119" s="302">
        <v>0</v>
      </c>
      <c r="AQ119" s="302">
        <v>0</v>
      </c>
      <c r="AR119" s="302">
        <v>0</v>
      </c>
      <c r="AS119" s="302">
        <v>29.37062937062937</v>
      </c>
      <c r="AT119" s="302">
        <v>42</v>
      </c>
      <c r="AU119" s="302">
        <v>7.6923076923076925</v>
      </c>
      <c r="AV119" s="302">
        <v>5</v>
      </c>
      <c r="AW119" s="302">
        <v>2.1739130434782608</v>
      </c>
      <c r="AX119" s="302">
        <v>1</v>
      </c>
      <c r="AY119" s="302">
        <v>0</v>
      </c>
      <c r="AZ119" s="302">
        <v>0</v>
      </c>
      <c r="BA119" s="302">
        <v>0</v>
      </c>
      <c r="BB119" s="302">
        <v>0</v>
      </c>
      <c r="BC119" s="302">
        <v>0</v>
      </c>
      <c r="BD119" s="302">
        <v>0</v>
      </c>
      <c r="BE119" s="302">
        <v>0</v>
      </c>
      <c r="BF119" s="302">
        <v>0</v>
      </c>
      <c r="BG119" s="302">
        <v>54</v>
      </c>
      <c r="BH119" s="302">
        <v>12.616822429906541</v>
      </c>
    </row>
    <row r="120" spans="2:60" x14ac:dyDescent="0.3">
      <c r="B120" s="302">
        <v>8</v>
      </c>
      <c r="C120" s="302">
        <f t="shared" si="335"/>
        <v>0</v>
      </c>
      <c r="D120" s="302">
        <f t="shared" si="336"/>
        <v>0</v>
      </c>
      <c r="E120" s="302">
        <f t="shared" si="324"/>
        <v>0</v>
      </c>
      <c r="F120" s="302">
        <f t="shared" si="337"/>
        <v>0</v>
      </c>
      <c r="G120" s="302">
        <f t="shared" si="325"/>
        <v>4</v>
      </c>
      <c r="H120" s="302">
        <f t="shared" si="338"/>
        <v>16.666666666666664</v>
      </c>
      <c r="I120" s="302">
        <f t="shared" si="326"/>
        <v>0</v>
      </c>
      <c r="J120" s="302">
        <f t="shared" si="339"/>
        <v>0</v>
      </c>
      <c r="K120" s="302">
        <f t="shared" si="327"/>
        <v>0</v>
      </c>
      <c r="L120" s="302">
        <f t="shared" si="340"/>
        <v>0</v>
      </c>
      <c r="M120" s="302">
        <f t="shared" si="328"/>
        <v>36</v>
      </c>
      <c r="N120" s="302">
        <f t="shared" si="341"/>
        <v>25.174825174825177</v>
      </c>
      <c r="O120" s="302">
        <f t="shared" si="329"/>
        <v>3</v>
      </c>
      <c r="P120" s="302">
        <f t="shared" si="342"/>
        <v>4.6153846153846159</v>
      </c>
      <c r="Q120" s="302">
        <f t="shared" si="330"/>
        <v>0</v>
      </c>
      <c r="R120" s="302">
        <f t="shared" si="343"/>
        <v>0</v>
      </c>
      <c r="S120" s="302">
        <f t="shared" si="331"/>
        <v>0</v>
      </c>
      <c r="T120" s="302">
        <f t="shared" si="344"/>
        <v>0</v>
      </c>
      <c r="U120" s="302">
        <f t="shared" si="332"/>
        <v>0</v>
      </c>
      <c r="V120" s="302">
        <f t="shared" si="345"/>
        <v>0</v>
      </c>
      <c r="W120" s="302">
        <f t="shared" si="333"/>
        <v>0</v>
      </c>
      <c r="X120" s="302">
        <f t="shared" si="346"/>
        <v>0</v>
      </c>
      <c r="Y120" s="302">
        <f t="shared" si="334"/>
        <v>0</v>
      </c>
      <c r="Z120" s="302">
        <f t="shared" si="347"/>
        <v>0</v>
      </c>
      <c r="AA120" s="302">
        <f t="shared" si="348"/>
        <v>43</v>
      </c>
      <c r="AB120" s="302">
        <f t="shared" si="349"/>
        <v>10.046728971962617</v>
      </c>
      <c r="AH120" s="302">
        <v>5</v>
      </c>
      <c r="AI120" s="302">
        <v>0</v>
      </c>
      <c r="AJ120" s="302">
        <v>0</v>
      </c>
      <c r="AK120" s="302">
        <v>0</v>
      </c>
      <c r="AL120" s="302">
        <v>0</v>
      </c>
      <c r="AM120" s="302">
        <v>29.166666666666668</v>
      </c>
      <c r="AN120" s="302">
        <v>7</v>
      </c>
      <c r="AO120" s="302">
        <v>0</v>
      </c>
      <c r="AP120" s="302">
        <v>0</v>
      </c>
      <c r="AQ120" s="302">
        <v>8.4745762711864394</v>
      </c>
      <c r="AR120" s="302">
        <v>5</v>
      </c>
      <c r="AS120" s="302">
        <v>31.46853146853147</v>
      </c>
      <c r="AT120" s="302">
        <v>45</v>
      </c>
      <c r="AU120" s="302">
        <v>9.2307692307692317</v>
      </c>
      <c r="AV120" s="302">
        <v>6</v>
      </c>
      <c r="AW120" s="302">
        <v>6.5217391304347823</v>
      </c>
      <c r="AX120" s="302">
        <v>3</v>
      </c>
      <c r="AY120" s="302">
        <v>0</v>
      </c>
      <c r="AZ120" s="302">
        <v>0</v>
      </c>
      <c r="BA120" s="302">
        <v>0</v>
      </c>
      <c r="BB120" s="302">
        <v>0</v>
      </c>
      <c r="BC120" s="302">
        <v>0</v>
      </c>
      <c r="BD120" s="302">
        <v>0</v>
      </c>
      <c r="BE120" s="302">
        <v>0</v>
      </c>
      <c r="BF120" s="302">
        <v>0</v>
      </c>
      <c r="BG120" s="302">
        <v>66</v>
      </c>
      <c r="BH120" s="302">
        <v>15.420560747663551</v>
      </c>
    </row>
    <row r="121" spans="2:60" x14ac:dyDescent="0.3">
      <c r="B121" s="302">
        <v>7</v>
      </c>
      <c r="C121" s="302">
        <f t="shared" si="335"/>
        <v>0</v>
      </c>
      <c r="D121" s="302">
        <f t="shared" si="336"/>
        <v>0</v>
      </c>
      <c r="E121" s="302">
        <f t="shared" si="324"/>
        <v>0</v>
      </c>
      <c r="F121" s="302">
        <f t="shared" si="337"/>
        <v>0</v>
      </c>
      <c r="G121" s="302">
        <f t="shared" si="325"/>
        <v>5</v>
      </c>
      <c r="H121" s="302">
        <f t="shared" si="338"/>
        <v>20.833333333333336</v>
      </c>
      <c r="I121" s="302">
        <f t="shared" si="326"/>
        <v>0</v>
      </c>
      <c r="J121" s="302">
        <f t="shared" si="339"/>
        <v>0</v>
      </c>
      <c r="K121" s="302">
        <f t="shared" si="327"/>
        <v>0</v>
      </c>
      <c r="L121" s="302">
        <f t="shared" si="340"/>
        <v>0</v>
      </c>
      <c r="M121" s="302">
        <f t="shared" si="328"/>
        <v>39</v>
      </c>
      <c r="N121" s="302">
        <f t="shared" si="341"/>
        <v>27.27272727272727</v>
      </c>
      <c r="O121" s="302">
        <f t="shared" si="329"/>
        <v>4</v>
      </c>
      <c r="P121" s="302">
        <f t="shared" si="342"/>
        <v>6.1538461538461542</v>
      </c>
      <c r="Q121" s="302">
        <f t="shared" si="330"/>
        <v>0</v>
      </c>
      <c r="R121" s="302">
        <f t="shared" si="343"/>
        <v>0</v>
      </c>
      <c r="S121" s="302">
        <f t="shared" si="331"/>
        <v>0</v>
      </c>
      <c r="T121" s="302">
        <f t="shared" si="344"/>
        <v>0</v>
      </c>
      <c r="U121" s="302">
        <f t="shared" si="332"/>
        <v>0</v>
      </c>
      <c r="V121" s="302">
        <f t="shared" si="345"/>
        <v>0</v>
      </c>
      <c r="W121" s="302">
        <f t="shared" si="333"/>
        <v>0</v>
      </c>
      <c r="X121" s="302">
        <f t="shared" si="346"/>
        <v>0</v>
      </c>
      <c r="Y121" s="302">
        <f t="shared" si="334"/>
        <v>0</v>
      </c>
      <c r="Z121" s="302">
        <f t="shared" si="347"/>
        <v>0</v>
      </c>
      <c r="AA121" s="302">
        <f t="shared" si="348"/>
        <v>48</v>
      </c>
      <c r="AB121" s="302">
        <f t="shared" si="349"/>
        <v>11.214953271028037</v>
      </c>
      <c r="AH121" s="302">
        <v>4</v>
      </c>
      <c r="AI121" s="302">
        <v>0</v>
      </c>
      <c r="AJ121" s="302">
        <v>0</v>
      </c>
      <c r="AK121" s="302">
        <v>0</v>
      </c>
      <c r="AL121" s="302">
        <v>0</v>
      </c>
      <c r="AM121" s="302">
        <v>33.333333333333329</v>
      </c>
      <c r="AN121" s="302">
        <v>8</v>
      </c>
      <c r="AO121" s="302">
        <v>0</v>
      </c>
      <c r="AP121" s="302">
        <v>0</v>
      </c>
      <c r="AQ121" s="302">
        <v>18.64406779661017</v>
      </c>
      <c r="AR121" s="302">
        <v>11</v>
      </c>
      <c r="AS121" s="302">
        <v>33.566433566433567</v>
      </c>
      <c r="AT121" s="302">
        <v>48</v>
      </c>
      <c r="AU121" s="302">
        <v>10.76923076923077</v>
      </c>
      <c r="AV121" s="302">
        <v>7</v>
      </c>
      <c r="AW121" s="302">
        <v>10.869565217391305</v>
      </c>
      <c r="AX121" s="302">
        <v>5</v>
      </c>
      <c r="AY121" s="302">
        <v>2.083333333333333</v>
      </c>
      <c r="AZ121" s="302">
        <v>1</v>
      </c>
      <c r="BA121" s="302">
        <v>0</v>
      </c>
      <c r="BB121" s="302">
        <v>0</v>
      </c>
      <c r="BC121" s="302">
        <v>0</v>
      </c>
      <c r="BD121" s="302">
        <v>0</v>
      </c>
      <c r="BE121" s="302">
        <v>0</v>
      </c>
      <c r="BF121" s="302">
        <v>0</v>
      </c>
      <c r="BG121" s="302">
        <v>80</v>
      </c>
      <c r="BH121" s="302">
        <v>18.691588785046729</v>
      </c>
    </row>
    <row r="122" spans="2:60" x14ac:dyDescent="0.3">
      <c r="B122" s="302">
        <v>6</v>
      </c>
      <c r="C122" s="302">
        <f t="shared" si="335"/>
        <v>0</v>
      </c>
      <c r="D122" s="302">
        <f t="shared" si="336"/>
        <v>0</v>
      </c>
      <c r="E122" s="302">
        <f t="shared" si="324"/>
        <v>0</v>
      </c>
      <c r="F122" s="302">
        <f t="shared" si="337"/>
        <v>0</v>
      </c>
      <c r="G122" s="302">
        <f t="shared" si="325"/>
        <v>6</v>
      </c>
      <c r="H122" s="302">
        <f t="shared" si="338"/>
        <v>25</v>
      </c>
      <c r="I122" s="302">
        <f t="shared" si="326"/>
        <v>0</v>
      </c>
      <c r="J122" s="302">
        <f t="shared" si="339"/>
        <v>0</v>
      </c>
      <c r="K122" s="302">
        <f t="shared" si="327"/>
        <v>0</v>
      </c>
      <c r="L122" s="302">
        <f t="shared" si="340"/>
        <v>0</v>
      </c>
      <c r="M122" s="302">
        <f t="shared" si="328"/>
        <v>42</v>
      </c>
      <c r="N122" s="302">
        <f t="shared" si="341"/>
        <v>29.37062937062937</v>
      </c>
      <c r="O122" s="302">
        <f t="shared" si="329"/>
        <v>5</v>
      </c>
      <c r="P122" s="302">
        <f t="shared" si="342"/>
        <v>7.6923076923076925</v>
      </c>
      <c r="Q122" s="302">
        <f t="shared" si="330"/>
        <v>1</v>
      </c>
      <c r="R122" s="302">
        <f t="shared" si="343"/>
        <v>2.1739130434782608</v>
      </c>
      <c r="S122" s="302">
        <f t="shared" si="331"/>
        <v>0</v>
      </c>
      <c r="T122" s="302">
        <f t="shared" si="344"/>
        <v>0</v>
      </c>
      <c r="U122" s="302">
        <f t="shared" si="332"/>
        <v>0</v>
      </c>
      <c r="V122" s="302">
        <f t="shared" si="345"/>
        <v>0</v>
      </c>
      <c r="W122" s="302">
        <f t="shared" si="333"/>
        <v>0</v>
      </c>
      <c r="X122" s="302">
        <f t="shared" si="346"/>
        <v>0</v>
      </c>
      <c r="Y122" s="302">
        <f t="shared" si="334"/>
        <v>0</v>
      </c>
      <c r="Z122" s="302">
        <f t="shared" si="347"/>
        <v>0</v>
      </c>
      <c r="AA122" s="302">
        <f t="shared" si="348"/>
        <v>54</v>
      </c>
      <c r="AB122" s="302">
        <f t="shared" si="349"/>
        <v>12.616822429906541</v>
      </c>
      <c r="AH122" s="302">
        <v>3</v>
      </c>
      <c r="AI122" s="302">
        <v>0</v>
      </c>
      <c r="AJ122" s="302">
        <v>0</v>
      </c>
      <c r="AK122" s="302">
        <v>0</v>
      </c>
      <c r="AL122" s="302">
        <v>0</v>
      </c>
      <c r="AM122" s="302">
        <v>37.5</v>
      </c>
      <c r="AN122" s="302">
        <v>9</v>
      </c>
      <c r="AO122" s="302">
        <v>0</v>
      </c>
      <c r="AP122" s="302">
        <v>0</v>
      </c>
      <c r="AQ122" s="302">
        <v>28.8135593220339</v>
      </c>
      <c r="AR122" s="302">
        <v>17</v>
      </c>
      <c r="AS122" s="302">
        <v>35.664335664335667</v>
      </c>
      <c r="AT122" s="302">
        <v>51</v>
      </c>
      <c r="AU122" s="302">
        <v>12.307692307692308</v>
      </c>
      <c r="AV122" s="302">
        <v>8</v>
      </c>
      <c r="AW122" s="302">
        <v>15.217391304347828</v>
      </c>
      <c r="AX122" s="302">
        <v>7</v>
      </c>
      <c r="AY122" s="302">
        <v>4.1666666666666661</v>
      </c>
      <c r="AZ122" s="302">
        <v>2</v>
      </c>
      <c r="BA122" s="302">
        <v>0</v>
      </c>
      <c r="BB122" s="302">
        <v>0</v>
      </c>
      <c r="BC122" s="302">
        <v>0</v>
      </c>
      <c r="BD122" s="302">
        <v>0</v>
      </c>
      <c r="BE122" s="302">
        <v>0</v>
      </c>
      <c r="BF122" s="302">
        <v>0</v>
      </c>
      <c r="BG122" s="302">
        <v>94</v>
      </c>
      <c r="BH122" s="302">
        <v>21.962616822429908</v>
      </c>
    </row>
    <row r="123" spans="2:60" x14ac:dyDescent="0.3">
      <c r="B123" s="302">
        <v>5</v>
      </c>
      <c r="C123" s="302">
        <f t="shared" si="335"/>
        <v>0</v>
      </c>
      <c r="D123" s="302">
        <f t="shared" si="336"/>
        <v>0</v>
      </c>
      <c r="E123" s="302">
        <f t="shared" si="324"/>
        <v>0</v>
      </c>
      <c r="F123" s="302">
        <f t="shared" si="337"/>
        <v>0</v>
      </c>
      <c r="G123" s="302">
        <f t="shared" si="325"/>
        <v>7</v>
      </c>
      <c r="H123" s="302">
        <f t="shared" si="338"/>
        <v>29.166666666666668</v>
      </c>
      <c r="I123" s="302">
        <f t="shared" si="326"/>
        <v>0</v>
      </c>
      <c r="J123" s="302">
        <f t="shared" si="339"/>
        <v>0</v>
      </c>
      <c r="K123" s="302">
        <f t="shared" si="327"/>
        <v>5</v>
      </c>
      <c r="L123" s="302">
        <f t="shared" si="340"/>
        <v>8.4745762711864394</v>
      </c>
      <c r="M123" s="302">
        <f t="shared" si="328"/>
        <v>45</v>
      </c>
      <c r="N123" s="302">
        <f t="shared" si="341"/>
        <v>31.46853146853147</v>
      </c>
      <c r="O123" s="302">
        <f t="shared" si="329"/>
        <v>6</v>
      </c>
      <c r="P123" s="302">
        <f t="shared" si="342"/>
        <v>9.2307692307692317</v>
      </c>
      <c r="Q123" s="302">
        <f t="shared" si="330"/>
        <v>3</v>
      </c>
      <c r="R123" s="302">
        <f t="shared" si="343"/>
        <v>6.5217391304347823</v>
      </c>
      <c r="S123" s="302">
        <f t="shared" si="331"/>
        <v>0</v>
      </c>
      <c r="T123" s="302">
        <f t="shared" si="344"/>
        <v>0</v>
      </c>
      <c r="U123" s="302">
        <f t="shared" si="332"/>
        <v>0</v>
      </c>
      <c r="V123" s="302">
        <f t="shared" si="345"/>
        <v>0</v>
      </c>
      <c r="W123" s="302">
        <f t="shared" si="333"/>
        <v>0</v>
      </c>
      <c r="X123" s="302">
        <f t="shared" si="346"/>
        <v>0</v>
      </c>
      <c r="Y123" s="302">
        <f t="shared" si="334"/>
        <v>0</v>
      </c>
      <c r="Z123" s="302">
        <f t="shared" si="347"/>
        <v>0</v>
      </c>
      <c r="AA123" s="302">
        <f t="shared" si="348"/>
        <v>66</v>
      </c>
      <c r="AB123" s="302">
        <f t="shared" si="349"/>
        <v>15.420560747663551</v>
      </c>
      <c r="AH123" s="302">
        <v>2</v>
      </c>
      <c r="AI123" s="302">
        <v>0</v>
      </c>
      <c r="AJ123" s="302">
        <v>0</v>
      </c>
      <c r="AK123" s="302">
        <v>15</v>
      </c>
      <c r="AL123" s="302">
        <v>3</v>
      </c>
      <c r="AM123" s="302">
        <v>45.833333333333329</v>
      </c>
      <c r="AN123" s="302">
        <v>11</v>
      </c>
      <c r="AO123" s="302">
        <v>0</v>
      </c>
      <c r="AP123" s="302">
        <v>0</v>
      </c>
      <c r="AQ123" s="302">
        <v>38.983050847457626</v>
      </c>
      <c r="AR123" s="302">
        <v>23</v>
      </c>
      <c r="AS123" s="302">
        <v>38.461538461538467</v>
      </c>
      <c r="AT123" s="302">
        <v>55</v>
      </c>
      <c r="AU123" s="302">
        <v>15.384615384615385</v>
      </c>
      <c r="AV123" s="302">
        <v>10</v>
      </c>
      <c r="AW123" s="302">
        <v>19.565217391304348</v>
      </c>
      <c r="AX123" s="302">
        <v>9</v>
      </c>
      <c r="AY123" s="302">
        <v>18.75</v>
      </c>
      <c r="AZ123" s="302">
        <v>9</v>
      </c>
      <c r="BA123" s="302">
        <v>0</v>
      </c>
      <c r="BB123" s="302">
        <v>0</v>
      </c>
      <c r="BC123" s="302">
        <v>0</v>
      </c>
      <c r="BD123" s="302">
        <v>0</v>
      </c>
      <c r="BE123" s="302">
        <v>0</v>
      </c>
      <c r="BF123" s="302">
        <v>0</v>
      </c>
      <c r="BG123" s="302">
        <v>120</v>
      </c>
      <c r="BH123" s="302">
        <v>28.037383177570092</v>
      </c>
    </row>
    <row r="124" spans="2:60" x14ac:dyDescent="0.3">
      <c r="B124" s="302">
        <v>4</v>
      </c>
      <c r="C124" s="302">
        <f t="shared" si="335"/>
        <v>0</v>
      </c>
      <c r="D124" s="302">
        <f t="shared" si="336"/>
        <v>0</v>
      </c>
      <c r="E124" s="302">
        <f t="shared" si="324"/>
        <v>0</v>
      </c>
      <c r="F124" s="302">
        <f t="shared" si="337"/>
        <v>0</v>
      </c>
      <c r="G124" s="302">
        <f t="shared" si="325"/>
        <v>8</v>
      </c>
      <c r="H124" s="302">
        <f t="shared" si="338"/>
        <v>33.333333333333329</v>
      </c>
      <c r="I124" s="302">
        <f t="shared" si="326"/>
        <v>0</v>
      </c>
      <c r="J124" s="302">
        <f t="shared" si="339"/>
        <v>0</v>
      </c>
      <c r="K124" s="302">
        <f t="shared" si="327"/>
        <v>11</v>
      </c>
      <c r="L124" s="302">
        <f t="shared" si="340"/>
        <v>18.64406779661017</v>
      </c>
      <c r="M124" s="302">
        <f t="shared" si="328"/>
        <v>48</v>
      </c>
      <c r="N124" s="302">
        <f t="shared" si="341"/>
        <v>33.566433566433567</v>
      </c>
      <c r="O124" s="302">
        <f t="shared" si="329"/>
        <v>7</v>
      </c>
      <c r="P124" s="302">
        <f t="shared" si="342"/>
        <v>10.76923076923077</v>
      </c>
      <c r="Q124" s="302">
        <f t="shared" si="330"/>
        <v>5</v>
      </c>
      <c r="R124" s="302">
        <f t="shared" si="343"/>
        <v>10.869565217391305</v>
      </c>
      <c r="S124" s="302">
        <f t="shared" si="331"/>
        <v>1</v>
      </c>
      <c r="T124" s="302">
        <f t="shared" si="344"/>
        <v>2.083333333333333</v>
      </c>
      <c r="U124" s="302">
        <f t="shared" si="332"/>
        <v>0</v>
      </c>
      <c r="V124" s="302">
        <f t="shared" si="345"/>
        <v>0</v>
      </c>
      <c r="W124" s="302">
        <f t="shared" si="333"/>
        <v>0</v>
      </c>
      <c r="X124" s="302">
        <f t="shared" si="346"/>
        <v>0</v>
      </c>
      <c r="Y124" s="302">
        <f t="shared" si="334"/>
        <v>0</v>
      </c>
      <c r="Z124" s="302">
        <f t="shared" si="347"/>
        <v>0</v>
      </c>
      <c r="AA124" s="302">
        <f t="shared" si="348"/>
        <v>80</v>
      </c>
      <c r="AB124" s="302">
        <f t="shared" si="349"/>
        <v>18.691588785046729</v>
      </c>
      <c r="AH124" s="302">
        <v>1</v>
      </c>
      <c r="AI124" s="302">
        <v>0</v>
      </c>
      <c r="AJ124" s="302">
        <v>0</v>
      </c>
      <c r="AK124" s="302">
        <v>45</v>
      </c>
      <c r="AL124" s="302">
        <v>9</v>
      </c>
      <c r="AM124" s="302">
        <v>62.5</v>
      </c>
      <c r="AN124" s="302">
        <v>15</v>
      </c>
      <c r="AO124" s="302">
        <v>0</v>
      </c>
      <c r="AP124" s="302">
        <v>0</v>
      </c>
      <c r="AQ124" s="302">
        <v>49.152542372881356</v>
      </c>
      <c r="AR124" s="302">
        <v>29</v>
      </c>
      <c r="AS124" s="302">
        <v>48.251748251748253</v>
      </c>
      <c r="AT124" s="302">
        <v>69</v>
      </c>
      <c r="AU124" s="302">
        <v>29.230769230769234</v>
      </c>
      <c r="AV124" s="302">
        <v>19</v>
      </c>
      <c r="AW124" s="302">
        <v>30.434782608695656</v>
      </c>
      <c r="AX124" s="302">
        <v>14</v>
      </c>
      <c r="AY124" s="302">
        <v>35.416666666666671</v>
      </c>
      <c r="AZ124" s="302">
        <v>17</v>
      </c>
      <c r="BA124" s="302">
        <v>0</v>
      </c>
      <c r="BB124" s="302">
        <v>0</v>
      </c>
      <c r="BC124" s="302">
        <v>0</v>
      </c>
      <c r="BD124" s="302">
        <v>0</v>
      </c>
      <c r="BE124" s="302">
        <v>0</v>
      </c>
      <c r="BF124" s="302">
        <v>0</v>
      </c>
      <c r="BG124" s="302">
        <v>172</v>
      </c>
      <c r="BH124" s="302">
        <v>40.186915887850468</v>
      </c>
    </row>
    <row r="125" spans="2:60" x14ac:dyDescent="0.3">
      <c r="B125" s="302">
        <v>3</v>
      </c>
      <c r="C125" s="302">
        <f t="shared" si="335"/>
        <v>0</v>
      </c>
      <c r="D125" s="302">
        <f t="shared" si="336"/>
        <v>0</v>
      </c>
      <c r="E125" s="302">
        <f t="shared" si="324"/>
        <v>0</v>
      </c>
      <c r="F125" s="302">
        <f t="shared" si="337"/>
        <v>0</v>
      </c>
      <c r="G125" s="302">
        <f t="shared" si="325"/>
        <v>9</v>
      </c>
      <c r="H125" s="302">
        <f t="shared" si="338"/>
        <v>37.5</v>
      </c>
      <c r="I125" s="302">
        <f t="shared" si="326"/>
        <v>0</v>
      </c>
      <c r="J125" s="302">
        <f t="shared" si="339"/>
        <v>0</v>
      </c>
      <c r="K125" s="302">
        <f t="shared" si="327"/>
        <v>17</v>
      </c>
      <c r="L125" s="302">
        <f t="shared" si="340"/>
        <v>28.8135593220339</v>
      </c>
      <c r="M125" s="302">
        <f t="shared" si="328"/>
        <v>51</v>
      </c>
      <c r="N125" s="302">
        <f t="shared" si="341"/>
        <v>35.664335664335667</v>
      </c>
      <c r="O125" s="302">
        <f t="shared" si="329"/>
        <v>8</v>
      </c>
      <c r="P125" s="302">
        <f t="shared" si="342"/>
        <v>12.307692307692308</v>
      </c>
      <c r="Q125" s="302">
        <f t="shared" si="330"/>
        <v>7</v>
      </c>
      <c r="R125" s="302">
        <f t="shared" si="343"/>
        <v>15.217391304347828</v>
      </c>
      <c r="S125" s="302">
        <f t="shared" si="331"/>
        <v>2</v>
      </c>
      <c r="T125" s="302">
        <f t="shared" si="344"/>
        <v>4.1666666666666661</v>
      </c>
      <c r="U125" s="302">
        <f t="shared" si="332"/>
        <v>0</v>
      </c>
      <c r="V125" s="302">
        <f t="shared" si="345"/>
        <v>0</v>
      </c>
      <c r="W125" s="302">
        <f t="shared" si="333"/>
        <v>0</v>
      </c>
      <c r="X125" s="302">
        <f t="shared" si="346"/>
        <v>0</v>
      </c>
      <c r="Y125" s="302">
        <f t="shared" si="334"/>
        <v>0</v>
      </c>
      <c r="Z125" s="302">
        <f t="shared" si="347"/>
        <v>0</v>
      </c>
      <c r="AA125" s="302">
        <f t="shared" si="348"/>
        <v>94</v>
      </c>
      <c r="AB125" s="302">
        <f t="shared" si="349"/>
        <v>21.962616822429908</v>
      </c>
    </row>
    <row r="126" spans="2:60" x14ac:dyDescent="0.3">
      <c r="B126" s="302">
        <v>2</v>
      </c>
      <c r="C126" s="302">
        <f t="shared" si="335"/>
        <v>0</v>
      </c>
      <c r="D126" s="302">
        <f t="shared" si="336"/>
        <v>0</v>
      </c>
      <c r="E126" s="302">
        <f t="shared" si="324"/>
        <v>3</v>
      </c>
      <c r="F126" s="302">
        <f t="shared" si="337"/>
        <v>15</v>
      </c>
      <c r="G126" s="302">
        <f t="shared" si="325"/>
        <v>11</v>
      </c>
      <c r="H126" s="302">
        <f t="shared" si="338"/>
        <v>45.833333333333329</v>
      </c>
      <c r="I126" s="302">
        <f t="shared" si="326"/>
        <v>0</v>
      </c>
      <c r="J126" s="302">
        <f t="shared" si="339"/>
        <v>0</v>
      </c>
      <c r="K126" s="302">
        <f t="shared" si="327"/>
        <v>23</v>
      </c>
      <c r="L126" s="302">
        <f t="shared" si="340"/>
        <v>38.983050847457626</v>
      </c>
      <c r="M126" s="302">
        <f t="shared" si="328"/>
        <v>55</v>
      </c>
      <c r="N126" s="302">
        <f t="shared" si="341"/>
        <v>38.461538461538467</v>
      </c>
      <c r="O126" s="302">
        <f t="shared" si="329"/>
        <v>10</v>
      </c>
      <c r="P126" s="302">
        <f t="shared" si="342"/>
        <v>15.384615384615385</v>
      </c>
      <c r="Q126" s="302">
        <f t="shared" si="330"/>
        <v>9</v>
      </c>
      <c r="R126" s="302">
        <f t="shared" si="343"/>
        <v>19.565217391304348</v>
      </c>
      <c r="S126" s="302">
        <f t="shared" si="331"/>
        <v>9</v>
      </c>
      <c r="T126" s="302">
        <f t="shared" si="344"/>
        <v>18.75</v>
      </c>
      <c r="U126" s="302">
        <f t="shared" si="332"/>
        <v>0</v>
      </c>
      <c r="V126" s="302">
        <f t="shared" si="345"/>
        <v>0</v>
      </c>
      <c r="W126" s="302">
        <f t="shared" si="333"/>
        <v>0</v>
      </c>
      <c r="X126" s="302">
        <f t="shared" si="346"/>
        <v>0</v>
      </c>
      <c r="Y126" s="302">
        <f t="shared" si="334"/>
        <v>0</v>
      </c>
      <c r="Z126" s="302">
        <f t="shared" si="347"/>
        <v>0</v>
      </c>
      <c r="AA126" s="302">
        <f t="shared" si="348"/>
        <v>120</v>
      </c>
      <c r="AB126" s="302">
        <f t="shared" si="349"/>
        <v>28.037383177570092</v>
      </c>
      <c r="AI126" s="302">
        <v>1</v>
      </c>
      <c r="AJ126" s="302">
        <v>2</v>
      </c>
      <c r="AK126" s="302">
        <v>1</v>
      </c>
      <c r="AL126" s="302">
        <v>2</v>
      </c>
      <c r="AM126" s="302">
        <v>1</v>
      </c>
      <c r="AN126" s="302">
        <v>2</v>
      </c>
      <c r="AO126" s="302">
        <v>1</v>
      </c>
      <c r="AP126" s="302">
        <v>2</v>
      </c>
      <c r="AQ126" s="302">
        <v>1</v>
      </c>
      <c r="AR126" s="302">
        <v>2</v>
      </c>
      <c r="AS126" s="302">
        <v>1</v>
      </c>
      <c r="AT126" s="302">
        <v>2</v>
      </c>
      <c r="AU126" s="302">
        <v>1</v>
      </c>
      <c r="AV126" s="302">
        <v>2</v>
      </c>
      <c r="AW126" s="302">
        <v>1</v>
      </c>
      <c r="AX126" s="302">
        <v>2</v>
      </c>
      <c r="AY126" s="302">
        <v>1</v>
      </c>
      <c r="AZ126" s="302">
        <v>2</v>
      </c>
      <c r="BA126" s="302">
        <v>1</v>
      </c>
      <c r="BB126" s="302">
        <v>2</v>
      </c>
      <c r="BC126" s="302">
        <v>1</v>
      </c>
      <c r="BD126" s="302">
        <v>2</v>
      </c>
      <c r="BE126" s="302">
        <v>1</v>
      </c>
      <c r="BF126" s="302">
        <v>2</v>
      </c>
      <c r="BG126" s="302">
        <v>1</v>
      </c>
      <c r="BH126" s="302">
        <v>2</v>
      </c>
    </row>
    <row r="127" spans="2:60" x14ac:dyDescent="0.3">
      <c r="B127" s="302">
        <v>1</v>
      </c>
      <c r="C127" s="302">
        <f t="shared" si="335"/>
        <v>0</v>
      </c>
      <c r="D127" s="302">
        <f t="shared" si="336"/>
        <v>0</v>
      </c>
      <c r="E127" s="302">
        <f t="shared" si="324"/>
        <v>9</v>
      </c>
      <c r="F127" s="302">
        <f t="shared" si="337"/>
        <v>45</v>
      </c>
      <c r="G127" s="302">
        <f t="shared" si="325"/>
        <v>15</v>
      </c>
      <c r="H127" s="302">
        <f t="shared" si="338"/>
        <v>62.5</v>
      </c>
      <c r="I127" s="302">
        <f t="shared" si="326"/>
        <v>0</v>
      </c>
      <c r="J127" s="302">
        <f t="shared" si="339"/>
        <v>0</v>
      </c>
      <c r="K127" s="302">
        <f t="shared" si="327"/>
        <v>29</v>
      </c>
      <c r="L127" s="302">
        <f t="shared" si="340"/>
        <v>49.152542372881356</v>
      </c>
      <c r="M127" s="302">
        <f t="shared" si="328"/>
        <v>69</v>
      </c>
      <c r="N127" s="302">
        <f t="shared" si="341"/>
        <v>48.251748251748253</v>
      </c>
      <c r="O127" s="302">
        <f t="shared" si="329"/>
        <v>19</v>
      </c>
      <c r="P127" s="302">
        <f t="shared" si="342"/>
        <v>29.230769230769234</v>
      </c>
      <c r="Q127" s="302">
        <f t="shared" si="330"/>
        <v>14</v>
      </c>
      <c r="R127" s="302">
        <f t="shared" si="343"/>
        <v>30.434782608695656</v>
      </c>
      <c r="S127" s="302">
        <f t="shared" si="331"/>
        <v>17</v>
      </c>
      <c r="T127" s="302">
        <f t="shared" si="344"/>
        <v>35.416666666666671</v>
      </c>
      <c r="U127" s="302">
        <f t="shared" si="332"/>
        <v>0</v>
      </c>
      <c r="V127" s="302">
        <f t="shared" si="345"/>
        <v>0</v>
      </c>
      <c r="W127" s="302">
        <f t="shared" si="333"/>
        <v>0</v>
      </c>
      <c r="X127" s="302">
        <f t="shared" si="346"/>
        <v>0</v>
      </c>
      <c r="Y127" s="302">
        <f t="shared" si="334"/>
        <v>0</v>
      </c>
      <c r="Z127" s="302">
        <f t="shared" si="347"/>
        <v>0</v>
      </c>
      <c r="AA127" s="302">
        <f t="shared" si="348"/>
        <v>172</v>
      </c>
      <c r="AB127" s="302">
        <f t="shared" si="349"/>
        <v>40.186915887850468</v>
      </c>
    </row>
    <row r="130" spans="2:49" x14ac:dyDescent="0.3">
      <c r="C130" s="303" t="s">
        <v>144</v>
      </c>
      <c r="E130" s="302" t="s">
        <v>145</v>
      </c>
      <c r="G130" s="302" t="s">
        <v>4</v>
      </c>
      <c r="I130" s="302" t="s">
        <v>146</v>
      </c>
      <c r="K130" s="302" t="s">
        <v>147</v>
      </c>
      <c r="M130" s="302" t="s">
        <v>7</v>
      </c>
      <c r="Q130" s="302" t="s">
        <v>148</v>
      </c>
      <c r="T130" s="302" t="s">
        <v>144</v>
      </c>
      <c r="U130" s="302" t="s">
        <v>145</v>
      </c>
      <c r="V130" s="302" t="s">
        <v>4</v>
      </c>
      <c r="W130" s="302" t="s">
        <v>146</v>
      </c>
      <c r="X130" s="302" t="s">
        <v>147</v>
      </c>
      <c r="Y130" s="302" t="s">
        <v>7</v>
      </c>
      <c r="Z130" s="302" t="s">
        <v>8</v>
      </c>
      <c r="AA130" s="302" t="s">
        <v>148</v>
      </c>
      <c r="AC130" s="302" t="s">
        <v>144</v>
      </c>
      <c r="AD130" s="302" t="s">
        <v>181</v>
      </c>
      <c r="AE130" s="302" t="s">
        <v>4</v>
      </c>
      <c r="AF130" s="302" t="s">
        <v>146</v>
      </c>
      <c r="AG130" s="302" t="s">
        <v>147</v>
      </c>
      <c r="AH130" s="302" t="s">
        <v>7</v>
      </c>
      <c r="AI130" s="302" t="s">
        <v>183</v>
      </c>
      <c r="AL130" s="302" t="s">
        <v>169</v>
      </c>
      <c r="AM130" s="302" t="s">
        <v>170</v>
      </c>
      <c r="AN130" s="302" t="s">
        <v>171</v>
      </c>
      <c r="AO130" s="302" t="s">
        <v>172</v>
      </c>
      <c r="AP130" s="302" t="s">
        <v>173</v>
      </c>
      <c r="AQ130" s="302" t="s">
        <v>174</v>
      </c>
      <c r="AR130" s="302" t="s">
        <v>175</v>
      </c>
      <c r="AS130" s="302" t="s">
        <v>176</v>
      </c>
      <c r="AT130" s="302" t="s">
        <v>177</v>
      </c>
      <c r="AU130" s="302" t="s">
        <v>178</v>
      </c>
      <c r="AV130" s="302" t="s">
        <v>179</v>
      </c>
      <c r="AW130" s="302" t="s">
        <v>180</v>
      </c>
    </row>
    <row r="131" spans="2:49" x14ac:dyDescent="0.3">
      <c r="B131" s="302" t="s">
        <v>73</v>
      </c>
      <c r="C131" s="58" t="s">
        <v>87</v>
      </c>
      <c r="D131" s="58" t="s">
        <v>36</v>
      </c>
      <c r="E131" s="58" t="s">
        <v>87</v>
      </c>
      <c r="F131" s="58" t="s">
        <v>36</v>
      </c>
      <c r="G131" s="58" t="s">
        <v>87</v>
      </c>
      <c r="H131" s="58" t="s">
        <v>36</v>
      </c>
      <c r="I131" s="58" t="s">
        <v>87</v>
      </c>
      <c r="J131" s="58" t="s">
        <v>36</v>
      </c>
      <c r="K131" s="58" t="s">
        <v>87</v>
      </c>
      <c r="L131" s="58" t="s">
        <v>36</v>
      </c>
      <c r="M131" s="58" t="s">
        <v>87</v>
      </c>
      <c r="N131" s="58" t="s">
        <v>36</v>
      </c>
      <c r="O131" s="58"/>
      <c r="P131" s="58"/>
      <c r="Q131" s="58" t="s">
        <v>87</v>
      </c>
      <c r="R131" s="58" t="s">
        <v>36</v>
      </c>
      <c r="T131" s="302" t="s">
        <v>36</v>
      </c>
      <c r="U131" s="302" t="s">
        <v>36</v>
      </c>
      <c r="V131" s="302" t="s">
        <v>36</v>
      </c>
      <c r="W131" s="302" t="s">
        <v>36</v>
      </c>
      <c r="X131" s="302" t="s">
        <v>36</v>
      </c>
      <c r="Y131" s="302" t="s">
        <v>36</v>
      </c>
      <c r="Z131" s="302" t="s">
        <v>36</v>
      </c>
      <c r="AA131" s="302" t="s">
        <v>36</v>
      </c>
      <c r="AC131" s="302" t="s">
        <v>36</v>
      </c>
      <c r="AD131" s="302" t="s">
        <v>36</v>
      </c>
      <c r="AE131" s="302" t="s">
        <v>36</v>
      </c>
      <c r="AF131" s="302" t="s">
        <v>36</v>
      </c>
      <c r="AG131" s="302" t="s">
        <v>36</v>
      </c>
      <c r="AH131" s="302" t="s">
        <v>36</v>
      </c>
      <c r="AI131" s="302" t="s">
        <v>36</v>
      </c>
    </row>
    <row r="132" spans="2:49" x14ac:dyDescent="0.3">
      <c r="B132" s="302" t="s">
        <v>72</v>
      </c>
      <c r="C132" s="222">
        <f>C107+E107+G107</f>
        <v>46</v>
      </c>
      <c r="D132" s="58">
        <v>100</v>
      </c>
      <c r="E132" s="222">
        <f>G107+I107+K107</f>
        <v>84</v>
      </c>
      <c r="F132" s="302">
        <v>100</v>
      </c>
      <c r="G132" s="222">
        <f>K107</f>
        <v>59</v>
      </c>
      <c r="H132" s="302">
        <v>100</v>
      </c>
      <c r="I132" s="222">
        <f>M107</f>
        <v>143</v>
      </c>
      <c r="J132" s="302">
        <v>100</v>
      </c>
      <c r="K132" s="222">
        <f>O107</f>
        <v>65</v>
      </c>
      <c r="L132" s="302">
        <v>100</v>
      </c>
      <c r="M132" s="222">
        <f>Q107</f>
        <v>46</v>
      </c>
      <c r="N132" s="302">
        <v>100</v>
      </c>
      <c r="O132" s="222"/>
      <c r="Q132" s="222">
        <f>U107+W107+Y107+S107</f>
        <v>68</v>
      </c>
      <c r="R132" s="305">
        <v>100</v>
      </c>
      <c r="T132" s="222">
        <f>D132</f>
        <v>100</v>
      </c>
      <c r="U132" s="222">
        <f>F132</f>
        <v>100</v>
      </c>
      <c r="V132" s="222">
        <f>H132</f>
        <v>100</v>
      </c>
      <c r="W132" s="222">
        <f>J132</f>
        <v>100</v>
      </c>
      <c r="X132" s="222">
        <f>L132</f>
        <v>100</v>
      </c>
      <c r="Y132" s="222">
        <f>N132</f>
        <v>100</v>
      </c>
      <c r="Z132" s="222">
        <f>P132</f>
        <v>0</v>
      </c>
      <c r="AA132" s="222">
        <f>R132</f>
        <v>100</v>
      </c>
      <c r="AC132" s="19">
        <f>T132/100</f>
        <v>1</v>
      </c>
      <c r="AD132" s="19">
        <f t="shared" ref="AD132:AD152" si="350">U132/100</f>
        <v>1</v>
      </c>
      <c r="AE132" s="19">
        <f t="shared" ref="AE132:AE152" si="351">V132/100</f>
        <v>1</v>
      </c>
      <c r="AF132" s="19">
        <f t="shared" ref="AF132:AF152" si="352">W132/100</f>
        <v>1</v>
      </c>
      <c r="AG132" s="19">
        <f t="shared" ref="AG132:AG152" si="353">X132/100</f>
        <v>1</v>
      </c>
      <c r="AH132" s="19">
        <f t="shared" ref="AH132:AH152" si="354">Y132/100</f>
        <v>1</v>
      </c>
      <c r="AI132" s="19">
        <v>1</v>
      </c>
      <c r="AJ132" s="19"/>
      <c r="AL132" s="20">
        <f>AC132</f>
        <v>1</v>
      </c>
      <c r="AM132" s="20">
        <f>AC132</f>
        <v>1</v>
      </c>
      <c r="AN132" s="20">
        <f>AC132</f>
        <v>1</v>
      </c>
      <c r="AO132" s="20">
        <f t="shared" ref="AO132:AO152" si="355">AD132</f>
        <v>1</v>
      </c>
      <c r="AP132" s="20">
        <f t="shared" ref="AP132:AP152" si="356">AE132</f>
        <v>1</v>
      </c>
      <c r="AQ132" s="20">
        <f t="shared" ref="AQ132:AQ152" si="357">AF132</f>
        <v>1</v>
      </c>
      <c r="AR132" s="20">
        <f t="shared" ref="AR132:AR152" si="358">AG132</f>
        <v>1</v>
      </c>
      <c r="AS132" s="20">
        <f t="shared" ref="AS132:AS152" si="359">AH132</f>
        <v>1</v>
      </c>
      <c r="AT132" s="20">
        <f t="shared" ref="AT132:AT152" si="360">AI132</f>
        <v>1</v>
      </c>
      <c r="AU132" s="20">
        <f>AI132</f>
        <v>1</v>
      </c>
      <c r="AV132" s="20">
        <f>AI132</f>
        <v>1</v>
      </c>
      <c r="AW132" s="20">
        <f>AI132</f>
        <v>1</v>
      </c>
    </row>
    <row r="133" spans="2:49" x14ac:dyDescent="0.3">
      <c r="B133" s="302">
        <v>20</v>
      </c>
      <c r="C133" s="222">
        <f>C108+E108+G108</f>
        <v>0</v>
      </c>
      <c r="D133" s="302">
        <f>(C133/C$132)*100</f>
        <v>0</v>
      </c>
      <c r="E133" s="222">
        <f t="shared" ref="E133:E152" si="361">G108+I108+K108</f>
        <v>0</v>
      </c>
      <c r="F133" s="302">
        <f>(E133/E$132)*100</f>
        <v>0</v>
      </c>
      <c r="G133" s="222">
        <f t="shared" ref="G133:G152" si="362">K108</f>
        <v>0</v>
      </c>
      <c r="H133" s="302">
        <f>(G133/G$132)*100</f>
        <v>0</v>
      </c>
      <c r="I133" s="222">
        <f t="shared" ref="I133:I152" si="363">M108</f>
        <v>0</v>
      </c>
      <c r="J133" s="302">
        <f>(I133/I$132)*100</f>
        <v>0</v>
      </c>
      <c r="K133" s="222">
        <f t="shared" ref="K133:K152" si="364">O108</f>
        <v>0</v>
      </c>
      <c r="L133" s="302">
        <f>(K133/K$132)*100</f>
        <v>0</v>
      </c>
      <c r="M133" s="222">
        <f t="shared" ref="M133:M152" si="365">Q108</f>
        <v>0</v>
      </c>
      <c r="N133" s="302">
        <f>(M133/M$132)*100</f>
        <v>0</v>
      </c>
      <c r="O133" s="222"/>
      <c r="Q133" s="222">
        <f t="shared" ref="Q133:Q152" si="366">U108+W108+Y108+S108</f>
        <v>0</v>
      </c>
      <c r="R133" s="302">
        <f>(Q133/Q$132)*100</f>
        <v>0</v>
      </c>
      <c r="T133" s="222">
        <f t="shared" ref="T133:T152" si="367">D133</f>
        <v>0</v>
      </c>
      <c r="U133" s="222">
        <f t="shared" ref="U133:U152" si="368">F133</f>
        <v>0</v>
      </c>
      <c r="V133" s="222">
        <f t="shared" ref="V133:V152" si="369">H133</f>
        <v>0</v>
      </c>
      <c r="W133" s="222">
        <f t="shared" ref="W133:W152" si="370">J133</f>
        <v>0</v>
      </c>
      <c r="X133" s="222">
        <f t="shared" ref="X133:X152" si="371">L133</f>
        <v>0</v>
      </c>
      <c r="Y133" s="222">
        <f t="shared" ref="Y133:Y152" si="372">N133</f>
        <v>0</v>
      </c>
      <c r="Z133" s="222">
        <f t="shared" ref="Z133:Z152" si="373">P133</f>
        <v>0</v>
      </c>
      <c r="AA133" s="222">
        <f t="shared" ref="AA133:AA152" si="374">R133</f>
        <v>0</v>
      </c>
      <c r="AC133" s="19">
        <f t="shared" ref="AC133:AC152" si="375">T133/100</f>
        <v>0</v>
      </c>
      <c r="AD133" s="19">
        <f t="shared" si="350"/>
        <v>0</v>
      </c>
      <c r="AE133" s="19">
        <f t="shared" si="351"/>
        <v>0</v>
      </c>
      <c r="AF133" s="19">
        <f t="shared" si="352"/>
        <v>0</v>
      </c>
      <c r="AG133" s="19">
        <f t="shared" si="353"/>
        <v>0</v>
      </c>
      <c r="AH133" s="19">
        <f t="shared" si="354"/>
        <v>0</v>
      </c>
      <c r="AI133" s="19">
        <f>R133/100</f>
        <v>0</v>
      </c>
      <c r="AJ133" s="19"/>
      <c r="AL133" s="20">
        <f t="shared" ref="AL133:AL152" si="376">AC133</f>
        <v>0</v>
      </c>
      <c r="AM133" s="20">
        <f t="shared" ref="AM133:AM152" si="377">AC133</f>
        <v>0</v>
      </c>
      <c r="AN133" s="20">
        <f t="shared" ref="AN133:AN152" si="378">AC133</f>
        <v>0</v>
      </c>
      <c r="AO133" s="20">
        <f t="shared" si="355"/>
        <v>0</v>
      </c>
      <c r="AP133" s="20">
        <f t="shared" si="356"/>
        <v>0</v>
      </c>
      <c r="AQ133" s="20">
        <f t="shared" si="357"/>
        <v>0</v>
      </c>
      <c r="AR133" s="20">
        <f t="shared" si="358"/>
        <v>0</v>
      </c>
      <c r="AS133" s="20">
        <f t="shared" si="359"/>
        <v>0</v>
      </c>
      <c r="AT133" s="20">
        <f t="shared" si="360"/>
        <v>0</v>
      </c>
      <c r="AU133" s="20">
        <f t="shared" ref="AU133:AU152" si="379">AI133</f>
        <v>0</v>
      </c>
      <c r="AV133" s="20">
        <f t="shared" ref="AV133:AV152" si="380">AI133</f>
        <v>0</v>
      </c>
      <c r="AW133" s="20">
        <f t="shared" ref="AW133:AW152" si="381">AI133</f>
        <v>0</v>
      </c>
    </row>
    <row r="134" spans="2:49" x14ac:dyDescent="0.3">
      <c r="B134" s="302">
        <v>19</v>
      </c>
      <c r="C134" s="222">
        <f t="shared" ref="C134:C152" si="382">C109+E109+G109</f>
        <v>0</v>
      </c>
      <c r="D134" s="302">
        <f t="shared" ref="D134:F152" si="383">(C134/C$132)*100</f>
        <v>0</v>
      </c>
      <c r="E134" s="222">
        <f t="shared" si="361"/>
        <v>0</v>
      </c>
      <c r="F134" s="302">
        <f t="shared" si="383"/>
        <v>0</v>
      </c>
      <c r="G134" s="222">
        <f t="shared" si="362"/>
        <v>0</v>
      </c>
      <c r="H134" s="302">
        <f t="shared" ref="H134" si="384">(G134/G$132)*100</f>
        <v>0</v>
      </c>
      <c r="I134" s="222">
        <f t="shared" si="363"/>
        <v>3</v>
      </c>
      <c r="J134" s="302">
        <f t="shared" ref="J134" si="385">(I134/I$132)*100</f>
        <v>2.0979020979020979</v>
      </c>
      <c r="K134" s="222">
        <f t="shared" si="364"/>
        <v>0</v>
      </c>
      <c r="L134" s="302">
        <f t="shared" ref="L134" si="386">(K134/K$132)*100</f>
        <v>0</v>
      </c>
      <c r="M134" s="222">
        <f t="shared" si="365"/>
        <v>0</v>
      </c>
      <c r="N134" s="302">
        <f t="shared" ref="N134" si="387">(M134/M$132)*100</f>
        <v>0</v>
      </c>
      <c r="O134" s="222"/>
      <c r="Q134" s="222">
        <f t="shared" si="366"/>
        <v>0</v>
      </c>
      <c r="R134" s="302">
        <f t="shared" ref="R134" si="388">(Q134/Q$132)*100</f>
        <v>0</v>
      </c>
      <c r="T134" s="222">
        <f t="shared" si="367"/>
        <v>0</v>
      </c>
      <c r="U134" s="222">
        <f t="shared" si="368"/>
        <v>0</v>
      </c>
      <c r="V134" s="222">
        <f t="shared" si="369"/>
        <v>0</v>
      </c>
      <c r="W134" s="222">
        <f t="shared" si="370"/>
        <v>2.0979020979020979</v>
      </c>
      <c r="X134" s="222">
        <f t="shared" si="371"/>
        <v>0</v>
      </c>
      <c r="Y134" s="222">
        <f t="shared" si="372"/>
        <v>0</v>
      </c>
      <c r="Z134" s="222">
        <f t="shared" si="373"/>
        <v>0</v>
      </c>
      <c r="AA134" s="222">
        <f t="shared" si="374"/>
        <v>0</v>
      </c>
      <c r="AC134" s="19">
        <f t="shared" si="375"/>
        <v>0</v>
      </c>
      <c r="AD134" s="19">
        <f t="shared" si="350"/>
        <v>0</v>
      </c>
      <c r="AE134" s="19">
        <f t="shared" si="351"/>
        <v>0</v>
      </c>
      <c r="AF134" s="19">
        <f t="shared" si="352"/>
        <v>2.097902097902098E-2</v>
      </c>
      <c r="AG134" s="19">
        <f t="shared" si="353"/>
        <v>0</v>
      </c>
      <c r="AH134" s="19">
        <f t="shared" si="354"/>
        <v>0</v>
      </c>
      <c r="AI134" s="19">
        <f t="shared" ref="AI134:AI152" si="389">R134/100</f>
        <v>0</v>
      </c>
      <c r="AJ134" s="19"/>
      <c r="AL134" s="20">
        <f t="shared" si="376"/>
        <v>0</v>
      </c>
      <c r="AM134" s="20">
        <f t="shared" si="377"/>
        <v>0</v>
      </c>
      <c r="AN134" s="20">
        <f t="shared" si="378"/>
        <v>0</v>
      </c>
      <c r="AO134" s="20">
        <f t="shared" si="355"/>
        <v>0</v>
      </c>
      <c r="AP134" s="20">
        <f t="shared" si="356"/>
        <v>0</v>
      </c>
      <c r="AQ134" s="20">
        <f t="shared" si="357"/>
        <v>2.097902097902098E-2</v>
      </c>
      <c r="AR134" s="20">
        <f t="shared" si="358"/>
        <v>0</v>
      </c>
      <c r="AS134" s="20">
        <f t="shared" si="359"/>
        <v>0</v>
      </c>
      <c r="AT134" s="20">
        <f t="shared" si="360"/>
        <v>0</v>
      </c>
      <c r="AU134" s="20">
        <f t="shared" si="379"/>
        <v>0</v>
      </c>
      <c r="AV134" s="20">
        <f t="shared" si="380"/>
        <v>0</v>
      </c>
      <c r="AW134" s="20">
        <f t="shared" si="381"/>
        <v>0</v>
      </c>
    </row>
    <row r="135" spans="2:49" x14ac:dyDescent="0.3">
      <c r="B135" s="302">
        <v>18</v>
      </c>
      <c r="C135" s="222">
        <f t="shared" si="382"/>
        <v>0</v>
      </c>
      <c r="D135" s="302">
        <f t="shared" si="383"/>
        <v>0</v>
      </c>
      <c r="E135" s="222">
        <f t="shared" si="361"/>
        <v>0</v>
      </c>
      <c r="F135" s="302">
        <f t="shared" si="383"/>
        <v>0</v>
      </c>
      <c r="G135" s="222">
        <f t="shared" si="362"/>
        <v>0</v>
      </c>
      <c r="H135" s="302">
        <f t="shared" ref="H135" si="390">(G135/G$132)*100</f>
        <v>0</v>
      </c>
      <c r="I135" s="222">
        <f t="shared" si="363"/>
        <v>6</v>
      </c>
      <c r="J135" s="302">
        <f t="shared" ref="J135" si="391">(I135/I$132)*100</f>
        <v>4.1958041958041958</v>
      </c>
      <c r="K135" s="222">
        <f t="shared" si="364"/>
        <v>0</v>
      </c>
      <c r="L135" s="302">
        <f t="shared" ref="L135" si="392">(K135/K$132)*100</f>
        <v>0</v>
      </c>
      <c r="M135" s="222">
        <f t="shared" si="365"/>
        <v>0</v>
      </c>
      <c r="N135" s="302">
        <f t="shared" ref="N135" si="393">(M135/M$132)*100</f>
        <v>0</v>
      </c>
      <c r="O135" s="222"/>
      <c r="Q135" s="222">
        <f t="shared" si="366"/>
        <v>0</v>
      </c>
      <c r="R135" s="302">
        <f t="shared" ref="R135" si="394">(Q135/Q$132)*100</f>
        <v>0</v>
      </c>
      <c r="T135" s="222">
        <f t="shared" si="367"/>
        <v>0</v>
      </c>
      <c r="U135" s="222">
        <f t="shared" si="368"/>
        <v>0</v>
      </c>
      <c r="V135" s="222">
        <f t="shared" si="369"/>
        <v>0</v>
      </c>
      <c r="W135" s="222">
        <f t="shared" si="370"/>
        <v>4.1958041958041958</v>
      </c>
      <c r="X135" s="222">
        <f t="shared" si="371"/>
        <v>0</v>
      </c>
      <c r="Y135" s="222">
        <f t="shared" si="372"/>
        <v>0</v>
      </c>
      <c r="Z135" s="222">
        <f t="shared" si="373"/>
        <v>0</v>
      </c>
      <c r="AA135" s="222">
        <f t="shared" si="374"/>
        <v>0</v>
      </c>
      <c r="AC135" s="19">
        <f t="shared" si="375"/>
        <v>0</v>
      </c>
      <c r="AD135" s="19">
        <f t="shared" si="350"/>
        <v>0</v>
      </c>
      <c r="AE135" s="19">
        <f t="shared" si="351"/>
        <v>0</v>
      </c>
      <c r="AF135" s="19">
        <f t="shared" si="352"/>
        <v>4.195804195804196E-2</v>
      </c>
      <c r="AG135" s="19">
        <f t="shared" si="353"/>
        <v>0</v>
      </c>
      <c r="AH135" s="19">
        <f t="shared" si="354"/>
        <v>0</v>
      </c>
      <c r="AI135" s="19">
        <f t="shared" si="389"/>
        <v>0</v>
      </c>
      <c r="AJ135" s="19"/>
      <c r="AL135" s="20">
        <f t="shared" si="376"/>
        <v>0</v>
      </c>
      <c r="AM135" s="20">
        <f t="shared" si="377"/>
        <v>0</v>
      </c>
      <c r="AN135" s="20">
        <f t="shared" si="378"/>
        <v>0</v>
      </c>
      <c r="AO135" s="20">
        <f t="shared" si="355"/>
        <v>0</v>
      </c>
      <c r="AP135" s="20">
        <f t="shared" si="356"/>
        <v>0</v>
      </c>
      <c r="AQ135" s="20">
        <f t="shared" si="357"/>
        <v>4.195804195804196E-2</v>
      </c>
      <c r="AR135" s="20">
        <f t="shared" si="358"/>
        <v>0</v>
      </c>
      <c r="AS135" s="20">
        <f t="shared" si="359"/>
        <v>0</v>
      </c>
      <c r="AT135" s="20">
        <f t="shared" si="360"/>
        <v>0</v>
      </c>
      <c r="AU135" s="20">
        <f t="shared" si="379"/>
        <v>0</v>
      </c>
      <c r="AV135" s="20">
        <f t="shared" si="380"/>
        <v>0</v>
      </c>
      <c r="AW135" s="20">
        <f t="shared" si="381"/>
        <v>0</v>
      </c>
    </row>
    <row r="136" spans="2:49" x14ac:dyDescent="0.3">
      <c r="B136" s="302">
        <v>17</v>
      </c>
      <c r="C136" s="222">
        <f t="shared" si="382"/>
        <v>0</v>
      </c>
      <c r="D136" s="302">
        <f t="shared" si="383"/>
        <v>0</v>
      </c>
      <c r="E136" s="222">
        <f t="shared" si="361"/>
        <v>0</v>
      </c>
      <c r="F136" s="302">
        <f t="shared" si="383"/>
        <v>0</v>
      </c>
      <c r="G136" s="222">
        <f t="shared" si="362"/>
        <v>0</v>
      </c>
      <c r="H136" s="302">
        <f t="shared" ref="H136" si="395">(G136/G$132)*100</f>
        <v>0</v>
      </c>
      <c r="I136" s="222">
        <f t="shared" si="363"/>
        <v>9</v>
      </c>
      <c r="J136" s="302">
        <f t="shared" ref="J136" si="396">(I136/I$132)*100</f>
        <v>6.2937062937062942</v>
      </c>
      <c r="K136" s="222">
        <f t="shared" si="364"/>
        <v>0</v>
      </c>
      <c r="L136" s="302">
        <f t="shared" ref="L136" si="397">(K136/K$132)*100</f>
        <v>0</v>
      </c>
      <c r="M136" s="222">
        <f t="shared" si="365"/>
        <v>0</v>
      </c>
      <c r="N136" s="302">
        <f t="shared" ref="N136" si="398">(M136/M$132)*100</f>
        <v>0</v>
      </c>
      <c r="O136" s="222"/>
      <c r="Q136" s="222">
        <f t="shared" si="366"/>
        <v>0</v>
      </c>
      <c r="R136" s="302">
        <f t="shared" ref="R136" si="399">(Q136/Q$132)*100</f>
        <v>0</v>
      </c>
      <c r="T136" s="222">
        <f t="shared" si="367"/>
        <v>0</v>
      </c>
      <c r="U136" s="222">
        <f t="shared" si="368"/>
        <v>0</v>
      </c>
      <c r="V136" s="222">
        <f t="shared" si="369"/>
        <v>0</v>
      </c>
      <c r="W136" s="222">
        <f t="shared" si="370"/>
        <v>6.2937062937062942</v>
      </c>
      <c r="X136" s="222">
        <f t="shared" si="371"/>
        <v>0</v>
      </c>
      <c r="Y136" s="222">
        <f t="shared" si="372"/>
        <v>0</v>
      </c>
      <c r="Z136" s="222">
        <f t="shared" si="373"/>
        <v>0</v>
      </c>
      <c r="AA136" s="222">
        <f t="shared" si="374"/>
        <v>0</v>
      </c>
      <c r="AC136" s="19">
        <f t="shared" si="375"/>
        <v>0</v>
      </c>
      <c r="AD136" s="19">
        <f t="shared" si="350"/>
        <v>0</v>
      </c>
      <c r="AE136" s="19">
        <f t="shared" si="351"/>
        <v>0</v>
      </c>
      <c r="AF136" s="19">
        <f t="shared" si="352"/>
        <v>6.2937062937062943E-2</v>
      </c>
      <c r="AG136" s="19">
        <f t="shared" si="353"/>
        <v>0</v>
      </c>
      <c r="AH136" s="19">
        <f t="shared" si="354"/>
        <v>0</v>
      </c>
      <c r="AI136" s="19">
        <f t="shared" si="389"/>
        <v>0</v>
      </c>
      <c r="AJ136" s="19"/>
      <c r="AL136" s="20">
        <f t="shared" si="376"/>
        <v>0</v>
      </c>
      <c r="AM136" s="20">
        <f t="shared" si="377"/>
        <v>0</v>
      </c>
      <c r="AN136" s="20">
        <f t="shared" si="378"/>
        <v>0</v>
      </c>
      <c r="AO136" s="20">
        <f t="shared" si="355"/>
        <v>0</v>
      </c>
      <c r="AP136" s="20">
        <f t="shared" si="356"/>
        <v>0</v>
      </c>
      <c r="AQ136" s="20">
        <f t="shared" si="357"/>
        <v>6.2937062937062943E-2</v>
      </c>
      <c r="AR136" s="20">
        <f t="shared" si="358"/>
        <v>0</v>
      </c>
      <c r="AS136" s="20">
        <f t="shared" si="359"/>
        <v>0</v>
      </c>
      <c r="AT136" s="20">
        <f t="shared" si="360"/>
        <v>0</v>
      </c>
      <c r="AU136" s="20">
        <f t="shared" si="379"/>
        <v>0</v>
      </c>
      <c r="AV136" s="20">
        <f t="shared" si="380"/>
        <v>0</v>
      </c>
      <c r="AW136" s="20">
        <f t="shared" si="381"/>
        <v>0</v>
      </c>
    </row>
    <row r="137" spans="2:49" x14ac:dyDescent="0.3">
      <c r="B137" s="302">
        <v>16</v>
      </c>
      <c r="C137" s="222">
        <f t="shared" si="382"/>
        <v>0</v>
      </c>
      <c r="D137" s="302">
        <f t="shared" si="383"/>
        <v>0</v>
      </c>
      <c r="E137" s="222">
        <f t="shared" si="361"/>
        <v>0</v>
      </c>
      <c r="F137" s="302">
        <f t="shared" si="383"/>
        <v>0</v>
      </c>
      <c r="G137" s="222">
        <f t="shared" si="362"/>
        <v>0</v>
      </c>
      <c r="H137" s="302">
        <f t="shared" ref="H137" si="400">(G137/G$132)*100</f>
        <v>0</v>
      </c>
      <c r="I137" s="222">
        <f t="shared" si="363"/>
        <v>12</v>
      </c>
      <c r="J137" s="302">
        <f t="shared" ref="J137" si="401">(I137/I$132)*100</f>
        <v>8.3916083916083917</v>
      </c>
      <c r="K137" s="222">
        <f t="shared" si="364"/>
        <v>0</v>
      </c>
      <c r="L137" s="302">
        <f t="shared" ref="L137" si="402">(K137/K$132)*100</f>
        <v>0</v>
      </c>
      <c r="M137" s="222">
        <f t="shared" si="365"/>
        <v>0</v>
      </c>
      <c r="N137" s="302">
        <f t="shared" ref="N137" si="403">(M137/M$132)*100</f>
        <v>0</v>
      </c>
      <c r="O137" s="222"/>
      <c r="Q137" s="222">
        <f t="shared" si="366"/>
        <v>0</v>
      </c>
      <c r="R137" s="302">
        <f t="shared" ref="R137" si="404">(Q137/Q$132)*100</f>
        <v>0</v>
      </c>
      <c r="T137" s="222">
        <f t="shared" si="367"/>
        <v>0</v>
      </c>
      <c r="U137" s="222">
        <f t="shared" si="368"/>
        <v>0</v>
      </c>
      <c r="V137" s="222">
        <f t="shared" si="369"/>
        <v>0</v>
      </c>
      <c r="W137" s="222">
        <f t="shared" si="370"/>
        <v>8.3916083916083917</v>
      </c>
      <c r="X137" s="222">
        <f t="shared" si="371"/>
        <v>0</v>
      </c>
      <c r="Y137" s="222">
        <f t="shared" si="372"/>
        <v>0</v>
      </c>
      <c r="Z137" s="222">
        <f t="shared" si="373"/>
        <v>0</v>
      </c>
      <c r="AA137" s="222">
        <f t="shared" si="374"/>
        <v>0</v>
      </c>
      <c r="AC137" s="19">
        <f t="shared" si="375"/>
        <v>0</v>
      </c>
      <c r="AD137" s="19">
        <f t="shared" si="350"/>
        <v>0</v>
      </c>
      <c r="AE137" s="19">
        <f t="shared" si="351"/>
        <v>0</v>
      </c>
      <c r="AF137" s="19">
        <f t="shared" si="352"/>
        <v>8.3916083916083919E-2</v>
      </c>
      <c r="AG137" s="19">
        <f t="shared" si="353"/>
        <v>0</v>
      </c>
      <c r="AH137" s="19">
        <f t="shared" si="354"/>
        <v>0</v>
      </c>
      <c r="AI137" s="19">
        <f t="shared" si="389"/>
        <v>0</v>
      </c>
      <c r="AJ137" s="19"/>
      <c r="AL137" s="20">
        <f t="shared" si="376"/>
        <v>0</v>
      </c>
      <c r="AM137" s="20">
        <f t="shared" si="377"/>
        <v>0</v>
      </c>
      <c r="AN137" s="20">
        <f t="shared" si="378"/>
        <v>0</v>
      </c>
      <c r="AO137" s="20">
        <f t="shared" si="355"/>
        <v>0</v>
      </c>
      <c r="AP137" s="20">
        <f t="shared" si="356"/>
        <v>0</v>
      </c>
      <c r="AQ137" s="20">
        <f t="shared" si="357"/>
        <v>8.3916083916083919E-2</v>
      </c>
      <c r="AR137" s="20">
        <f t="shared" si="358"/>
        <v>0</v>
      </c>
      <c r="AS137" s="20">
        <f t="shared" si="359"/>
        <v>0</v>
      </c>
      <c r="AT137" s="20">
        <f t="shared" si="360"/>
        <v>0</v>
      </c>
      <c r="AU137" s="20">
        <f t="shared" si="379"/>
        <v>0</v>
      </c>
      <c r="AV137" s="20">
        <f t="shared" si="380"/>
        <v>0</v>
      </c>
      <c r="AW137" s="20">
        <f t="shared" si="381"/>
        <v>0</v>
      </c>
    </row>
    <row r="138" spans="2:49" x14ac:dyDescent="0.3">
      <c r="B138" s="302">
        <v>15</v>
      </c>
      <c r="C138" s="222">
        <f t="shared" si="382"/>
        <v>0</v>
      </c>
      <c r="D138" s="302">
        <f t="shared" si="383"/>
        <v>0</v>
      </c>
      <c r="E138" s="222">
        <f t="shared" si="361"/>
        <v>0</v>
      </c>
      <c r="F138" s="302">
        <f t="shared" si="383"/>
        <v>0</v>
      </c>
      <c r="G138" s="222">
        <f t="shared" si="362"/>
        <v>0</v>
      </c>
      <c r="H138" s="302">
        <f t="shared" ref="H138" si="405">(G138/G$132)*100</f>
        <v>0</v>
      </c>
      <c r="I138" s="222">
        <f t="shared" si="363"/>
        <v>15</v>
      </c>
      <c r="J138" s="302">
        <f t="shared" ref="J138" si="406">(I138/I$132)*100</f>
        <v>10.48951048951049</v>
      </c>
      <c r="K138" s="222">
        <f t="shared" si="364"/>
        <v>0</v>
      </c>
      <c r="L138" s="302">
        <f t="shared" ref="L138" si="407">(K138/K$132)*100</f>
        <v>0</v>
      </c>
      <c r="M138" s="222">
        <f t="shared" si="365"/>
        <v>0</v>
      </c>
      <c r="N138" s="302">
        <f t="shared" ref="N138" si="408">(M138/M$132)*100</f>
        <v>0</v>
      </c>
      <c r="O138" s="222"/>
      <c r="Q138" s="222">
        <f t="shared" si="366"/>
        <v>0</v>
      </c>
      <c r="R138" s="302">
        <f t="shared" ref="R138" si="409">(Q138/Q$132)*100</f>
        <v>0</v>
      </c>
      <c r="T138" s="222">
        <f t="shared" si="367"/>
        <v>0</v>
      </c>
      <c r="U138" s="222">
        <f t="shared" si="368"/>
        <v>0</v>
      </c>
      <c r="V138" s="222">
        <f t="shared" si="369"/>
        <v>0</v>
      </c>
      <c r="W138" s="222">
        <f t="shared" si="370"/>
        <v>10.48951048951049</v>
      </c>
      <c r="X138" s="222">
        <f t="shared" si="371"/>
        <v>0</v>
      </c>
      <c r="Y138" s="222">
        <f t="shared" si="372"/>
        <v>0</v>
      </c>
      <c r="Z138" s="222">
        <f t="shared" si="373"/>
        <v>0</v>
      </c>
      <c r="AA138" s="222">
        <f t="shared" si="374"/>
        <v>0</v>
      </c>
      <c r="AC138" s="19">
        <f t="shared" si="375"/>
        <v>0</v>
      </c>
      <c r="AD138" s="19">
        <f t="shared" si="350"/>
        <v>0</v>
      </c>
      <c r="AE138" s="19">
        <f t="shared" si="351"/>
        <v>0</v>
      </c>
      <c r="AF138" s="19">
        <f t="shared" si="352"/>
        <v>0.1048951048951049</v>
      </c>
      <c r="AG138" s="19">
        <f t="shared" si="353"/>
        <v>0</v>
      </c>
      <c r="AH138" s="19">
        <f t="shared" si="354"/>
        <v>0</v>
      </c>
      <c r="AI138" s="19">
        <f t="shared" si="389"/>
        <v>0</v>
      </c>
      <c r="AJ138" s="19"/>
      <c r="AL138" s="20">
        <f t="shared" si="376"/>
        <v>0</v>
      </c>
      <c r="AM138" s="20">
        <f t="shared" si="377"/>
        <v>0</v>
      </c>
      <c r="AN138" s="20">
        <f t="shared" si="378"/>
        <v>0</v>
      </c>
      <c r="AO138" s="20">
        <f t="shared" si="355"/>
        <v>0</v>
      </c>
      <c r="AP138" s="20">
        <f t="shared" si="356"/>
        <v>0</v>
      </c>
      <c r="AQ138" s="20">
        <f t="shared" si="357"/>
        <v>0.1048951048951049</v>
      </c>
      <c r="AR138" s="20">
        <f t="shared" si="358"/>
        <v>0</v>
      </c>
      <c r="AS138" s="20">
        <f t="shared" si="359"/>
        <v>0</v>
      </c>
      <c r="AT138" s="20">
        <f t="shared" si="360"/>
        <v>0</v>
      </c>
      <c r="AU138" s="20">
        <f t="shared" si="379"/>
        <v>0</v>
      </c>
      <c r="AV138" s="20">
        <f t="shared" si="380"/>
        <v>0</v>
      </c>
      <c r="AW138" s="20">
        <f t="shared" si="381"/>
        <v>0</v>
      </c>
    </row>
    <row r="139" spans="2:49" x14ac:dyDescent="0.3">
      <c r="B139" s="302">
        <v>14</v>
      </c>
      <c r="C139" s="222">
        <f t="shared" si="382"/>
        <v>0</v>
      </c>
      <c r="D139" s="302">
        <f t="shared" si="383"/>
        <v>0</v>
      </c>
      <c r="E139" s="222">
        <f t="shared" si="361"/>
        <v>0</v>
      </c>
      <c r="F139" s="302">
        <f t="shared" si="383"/>
        <v>0</v>
      </c>
      <c r="G139" s="222">
        <f t="shared" si="362"/>
        <v>0</v>
      </c>
      <c r="H139" s="302">
        <f t="shared" ref="H139" si="410">(G139/G$132)*100</f>
        <v>0</v>
      </c>
      <c r="I139" s="222">
        <f t="shared" si="363"/>
        <v>18</v>
      </c>
      <c r="J139" s="302">
        <f t="shared" ref="J139" si="411">(I139/I$132)*100</f>
        <v>12.587412587412588</v>
      </c>
      <c r="K139" s="222">
        <f t="shared" si="364"/>
        <v>0</v>
      </c>
      <c r="L139" s="302">
        <f t="shared" ref="L139" si="412">(K139/K$132)*100</f>
        <v>0</v>
      </c>
      <c r="M139" s="222">
        <f t="shared" si="365"/>
        <v>0</v>
      </c>
      <c r="N139" s="302">
        <f t="shared" ref="N139" si="413">(M139/M$132)*100</f>
        <v>0</v>
      </c>
      <c r="O139" s="222"/>
      <c r="Q139" s="222">
        <f t="shared" si="366"/>
        <v>0</v>
      </c>
      <c r="R139" s="302">
        <f t="shared" ref="R139" si="414">(Q139/Q$132)*100</f>
        <v>0</v>
      </c>
      <c r="T139" s="222">
        <f t="shared" si="367"/>
        <v>0</v>
      </c>
      <c r="U139" s="222">
        <f t="shared" si="368"/>
        <v>0</v>
      </c>
      <c r="V139" s="222">
        <f t="shared" si="369"/>
        <v>0</v>
      </c>
      <c r="W139" s="222">
        <f t="shared" si="370"/>
        <v>12.587412587412588</v>
      </c>
      <c r="X139" s="222">
        <f t="shared" si="371"/>
        <v>0</v>
      </c>
      <c r="Y139" s="222">
        <f t="shared" si="372"/>
        <v>0</v>
      </c>
      <c r="Z139" s="222">
        <f t="shared" si="373"/>
        <v>0</v>
      </c>
      <c r="AA139" s="222">
        <f t="shared" si="374"/>
        <v>0</v>
      </c>
      <c r="AC139" s="19">
        <f t="shared" si="375"/>
        <v>0</v>
      </c>
      <c r="AD139" s="19">
        <f t="shared" si="350"/>
        <v>0</v>
      </c>
      <c r="AE139" s="19">
        <f t="shared" si="351"/>
        <v>0</v>
      </c>
      <c r="AF139" s="19">
        <f t="shared" si="352"/>
        <v>0.12587412587412589</v>
      </c>
      <c r="AG139" s="19">
        <f t="shared" si="353"/>
        <v>0</v>
      </c>
      <c r="AH139" s="19">
        <f t="shared" si="354"/>
        <v>0</v>
      </c>
      <c r="AI139" s="19">
        <f t="shared" si="389"/>
        <v>0</v>
      </c>
      <c r="AJ139" s="19"/>
      <c r="AL139" s="20">
        <f t="shared" si="376"/>
        <v>0</v>
      </c>
      <c r="AM139" s="20">
        <f t="shared" si="377"/>
        <v>0</v>
      </c>
      <c r="AN139" s="20">
        <f t="shared" si="378"/>
        <v>0</v>
      </c>
      <c r="AO139" s="20">
        <f t="shared" si="355"/>
        <v>0</v>
      </c>
      <c r="AP139" s="20">
        <f t="shared" si="356"/>
        <v>0</v>
      </c>
      <c r="AQ139" s="20">
        <f t="shared" si="357"/>
        <v>0.12587412587412589</v>
      </c>
      <c r="AR139" s="20">
        <f t="shared" si="358"/>
        <v>0</v>
      </c>
      <c r="AS139" s="20">
        <f t="shared" si="359"/>
        <v>0</v>
      </c>
      <c r="AT139" s="20">
        <f t="shared" si="360"/>
        <v>0</v>
      </c>
      <c r="AU139" s="20">
        <f t="shared" si="379"/>
        <v>0</v>
      </c>
      <c r="AV139" s="20">
        <f t="shared" si="380"/>
        <v>0</v>
      </c>
      <c r="AW139" s="20">
        <f t="shared" si="381"/>
        <v>0</v>
      </c>
    </row>
    <row r="140" spans="2:49" x14ac:dyDescent="0.3">
      <c r="B140" s="302">
        <v>13</v>
      </c>
      <c r="C140" s="222">
        <f t="shared" si="382"/>
        <v>0</v>
      </c>
      <c r="D140" s="302">
        <f t="shared" si="383"/>
        <v>0</v>
      </c>
      <c r="E140" s="222">
        <f t="shared" si="361"/>
        <v>0</v>
      </c>
      <c r="F140" s="302">
        <f t="shared" si="383"/>
        <v>0</v>
      </c>
      <c r="G140" s="222">
        <f t="shared" si="362"/>
        <v>0</v>
      </c>
      <c r="H140" s="302">
        <f t="shared" ref="H140" si="415">(G140/G$132)*100</f>
        <v>0</v>
      </c>
      <c r="I140" s="222">
        <f t="shared" si="363"/>
        <v>21</v>
      </c>
      <c r="J140" s="302">
        <f t="shared" ref="J140" si="416">(I140/I$132)*100</f>
        <v>14.685314685314685</v>
      </c>
      <c r="K140" s="222">
        <f t="shared" si="364"/>
        <v>0</v>
      </c>
      <c r="L140" s="302">
        <f t="shared" ref="L140" si="417">(K140/K$132)*100</f>
        <v>0</v>
      </c>
      <c r="M140" s="222">
        <f t="shared" si="365"/>
        <v>0</v>
      </c>
      <c r="N140" s="302">
        <f t="shared" ref="N140" si="418">(M140/M$132)*100</f>
        <v>0</v>
      </c>
      <c r="O140" s="222"/>
      <c r="Q140" s="222">
        <f t="shared" si="366"/>
        <v>0</v>
      </c>
      <c r="R140" s="302">
        <f t="shared" ref="R140" si="419">(Q140/Q$132)*100</f>
        <v>0</v>
      </c>
      <c r="T140" s="222">
        <f t="shared" si="367"/>
        <v>0</v>
      </c>
      <c r="U140" s="222">
        <f t="shared" si="368"/>
        <v>0</v>
      </c>
      <c r="V140" s="222">
        <f t="shared" si="369"/>
        <v>0</v>
      </c>
      <c r="W140" s="222">
        <f t="shared" si="370"/>
        <v>14.685314685314685</v>
      </c>
      <c r="X140" s="222">
        <f t="shared" si="371"/>
        <v>0</v>
      </c>
      <c r="Y140" s="222">
        <f t="shared" si="372"/>
        <v>0</v>
      </c>
      <c r="Z140" s="222">
        <f t="shared" si="373"/>
        <v>0</v>
      </c>
      <c r="AA140" s="222">
        <f t="shared" si="374"/>
        <v>0</v>
      </c>
      <c r="AC140" s="19">
        <f t="shared" si="375"/>
        <v>0</v>
      </c>
      <c r="AD140" s="19">
        <f t="shared" si="350"/>
        <v>0</v>
      </c>
      <c r="AE140" s="19">
        <f t="shared" si="351"/>
        <v>0</v>
      </c>
      <c r="AF140" s="19">
        <f t="shared" si="352"/>
        <v>0.14685314685314685</v>
      </c>
      <c r="AG140" s="19">
        <f t="shared" si="353"/>
        <v>0</v>
      </c>
      <c r="AH140" s="19">
        <f t="shared" si="354"/>
        <v>0</v>
      </c>
      <c r="AI140" s="19">
        <f t="shared" si="389"/>
        <v>0</v>
      </c>
      <c r="AJ140" s="19"/>
      <c r="AL140" s="20">
        <f t="shared" si="376"/>
        <v>0</v>
      </c>
      <c r="AM140" s="20">
        <f t="shared" si="377"/>
        <v>0</v>
      </c>
      <c r="AN140" s="20">
        <f t="shared" si="378"/>
        <v>0</v>
      </c>
      <c r="AO140" s="20">
        <f t="shared" si="355"/>
        <v>0</v>
      </c>
      <c r="AP140" s="20">
        <f t="shared" si="356"/>
        <v>0</v>
      </c>
      <c r="AQ140" s="20">
        <f t="shared" si="357"/>
        <v>0.14685314685314685</v>
      </c>
      <c r="AR140" s="20">
        <f t="shared" si="358"/>
        <v>0</v>
      </c>
      <c r="AS140" s="20">
        <f t="shared" si="359"/>
        <v>0</v>
      </c>
      <c r="AT140" s="20">
        <f t="shared" si="360"/>
        <v>0</v>
      </c>
      <c r="AU140" s="20">
        <f t="shared" si="379"/>
        <v>0</v>
      </c>
      <c r="AV140" s="20">
        <f t="shared" si="380"/>
        <v>0</v>
      </c>
      <c r="AW140" s="20">
        <f t="shared" si="381"/>
        <v>0</v>
      </c>
    </row>
    <row r="141" spans="2:49" x14ac:dyDescent="0.3">
      <c r="B141" s="74">
        <v>12</v>
      </c>
      <c r="C141" s="222">
        <f t="shared" si="382"/>
        <v>0</v>
      </c>
      <c r="D141" s="302">
        <f t="shared" si="383"/>
        <v>0</v>
      </c>
      <c r="E141" s="222">
        <f t="shared" si="361"/>
        <v>0</v>
      </c>
      <c r="F141" s="302">
        <f t="shared" si="383"/>
        <v>0</v>
      </c>
      <c r="G141" s="222">
        <f t="shared" si="362"/>
        <v>0</v>
      </c>
      <c r="H141" s="302">
        <f t="shared" ref="H141" si="420">(G141/G$132)*100</f>
        <v>0</v>
      </c>
      <c r="I141" s="222">
        <f t="shared" si="363"/>
        <v>24</v>
      </c>
      <c r="J141" s="302">
        <f t="shared" ref="J141" si="421">(I141/I$132)*100</f>
        <v>16.783216783216783</v>
      </c>
      <c r="K141" s="222">
        <f t="shared" si="364"/>
        <v>0</v>
      </c>
      <c r="L141" s="302">
        <f t="shared" ref="L141" si="422">(K141/K$132)*100</f>
        <v>0</v>
      </c>
      <c r="M141" s="222">
        <f t="shared" si="365"/>
        <v>0</v>
      </c>
      <c r="N141" s="302">
        <f t="shared" ref="N141" si="423">(M141/M$132)*100</f>
        <v>0</v>
      </c>
      <c r="O141" s="222"/>
      <c r="Q141" s="222">
        <f t="shared" si="366"/>
        <v>0</v>
      </c>
      <c r="R141" s="302">
        <f t="shared" ref="R141" si="424">(Q141/Q$132)*100</f>
        <v>0</v>
      </c>
      <c r="T141" s="222">
        <f t="shared" si="367"/>
        <v>0</v>
      </c>
      <c r="U141" s="222">
        <f t="shared" si="368"/>
        <v>0</v>
      </c>
      <c r="V141" s="222">
        <f t="shared" si="369"/>
        <v>0</v>
      </c>
      <c r="W141" s="222">
        <f t="shared" si="370"/>
        <v>16.783216783216783</v>
      </c>
      <c r="X141" s="222">
        <f t="shared" si="371"/>
        <v>0</v>
      </c>
      <c r="Y141" s="222">
        <f t="shared" si="372"/>
        <v>0</v>
      </c>
      <c r="Z141" s="222">
        <f t="shared" si="373"/>
        <v>0</v>
      </c>
      <c r="AA141" s="222">
        <f t="shared" si="374"/>
        <v>0</v>
      </c>
      <c r="AC141" s="19">
        <f t="shared" si="375"/>
        <v>0</v>
      </c>
      <c r="AD141" s="19">
        <f t="shared" si="350"/>
        <v>0</v>
      </c>
      <c r="AE141" s="19">
        <f t="shared" si="351"/>
        <v>0</v>
      </c>
      <c r="AF141" s="19">
        <f t="shared" si="352"/>
        <v>0.16783216783216784</v>
      </c>
      <c r="AG141" s="19">
        <f t="shared" si="353"/>
        <v>0</v>
      </c>
      <c r="AH141" s="19">
        <f t="shared" si="354"/>
        <v>0</v>
      </c>
      <c r="AI141" s="19">
        <f t="shared" si="389"/>
        <v>0</v>
      </c>
      <c r="AJ141" s="19"/>
      <c r="AL141" s="20">
        <f t="shared" si="376"/>
        <v>0</v>
      </c>
      <c r="AM141" s="20">
        <f t="shared" si="377"/>
        <v>0</v>
      </c>
      <c r="AN141" s="20">
        <f t="shared" si="378"/>
        <v>0</v>
      </c>
      <c r="AO141" s="20">
        <f t="shared" si="355"/>
        <v>0</v>
      </c>
      <c r="AP141" s="20">
        <f t="shared" si="356"/>
        <v>0</v>
      </c>
      <c r="AQ141" s="20">
        <f t="shared" si="357"/>
        <v>0.16783216783216784</v>
      </c>
      <c r="AR141" s="20">
        <f t="shared" si="358"/>
        <v>0</v>
      </c>
      <c r="AS141" s="20">
        <f t="shared" si="359"/>
        <v>0</v>
      </c>
      <c r="AT141" s="20">
        <f t="shared" si="360"/>
        <v>0</v>
      </c>
      <c r="AU141" s="20">
        <f t="shared" si="379"/>
        <v>0</v>
      </c>
      <c r="AV141" s="20">
        <f t="shared" si="380"/>
        <v>0</v>
      </c>
      <c r="AW141" s="20">
        <f t="shared" si="381"/>
        <v>0</v>
      </c>
    </row>
    <row r="142" spans="2:49" x14ac:dyDescent="0.3">
      <c r="B142" s="74">
        <v>11</v>
      </c>
      <c r="C142" s="222">
        <f t="shared" si="382"/>
        <v>1</v>
      </c>
      <c r="D142" s="302">
        <f t="shared" si="383"/>
        <v>2.1739130434782608</v>
      </c>
      <c r="E142" s="222">
        <f t="shared" si="361"/>
        <v>1</v>
      </c>
      <c r="F142" s="302">
        <f t="shared" si="383"/>
        <v>1.1904761904761905</v>
      </c>
      <c r="G142" s="222">
        <f t="shared" si="362"/>
        <v>0</v>
      </c>
      <c r="H142" s="302">
        <f t="shared" ref="H142" si="425">(G142/G$132)*100</f>
        <v>0</v>
      </c>
      <c r="I142" s="222">
        <f t="shared" si="363"/>
        <v>27</v>
      </c>
      <c r="J142" s="302">
        <f t="shared" ref="J142" si="426">(I142/I$132)*100</f>
        <v>18.88111888111888</v>
      </c>
      <c r="K142" s="222">
        <f t="shared" si="364"/>
        <v>0</v>
      </c>
      <c r="L142" s="302">
        <f t="shared" ref="L142" si="427">(K142/K$132)*100</f>
        <v>0</v>
      </c>
      <c r="M142" s="222">
        <f t="shared" si="365"/>
        <v>0</v>
      </c>
      <c r="N142" s="302">
        <f t="shared" ref="N142" si="428">(M142/M$132)*100</f>
        <v>0</v>
      </c>
      <c r="O142" s="222"/>
      <c r="Q142" s="222">
        <f t="shared" si="366"/>
        <v>0</v>
      </c>
      <c r="R142" s="302">
        <f t="shared" ref="R142" si="429">(Q142/Q$132)*100</f>
        <v>0</v>
      </c>
      <c r="T142" s="222">
        <f t="shared" si="367"/>
        <v>2.1739130434782608</v>
      </c>
      <c r="U142" s="222">
        <f t="shared" si="368"/>
        <v>1.1904761904761905</v>
      </c>
      <c r="V142" s="222">
        <f t="shared" si="369"/>
        <v>0</v>
      </c>
      <c r="W142" s="222">
        <f t="shared" si="370"/>
        <v>18.88111888111888</v>
      </c>
      <c r="X142" s="222">
        <f t="shared" si="371"/>
        <v>0</v>
      </c>
      <c r="Y142" s="222">
        <f t="shared" si="372"/>
        <v>0</v>
      </c>
      <c r="Z142" s="222">
        <f t="shared" si="373"/>
        <v>0</v>
      </c>
      <c r="AA142" s="222">
        <f t="shared" si="374"/>
        <v>0</v>
      </c>
      <c r="AC142" s="19">
        <f t="shared" si="375"/>
        <v>2.1739130434782608E-2</v>
      </c>
      <c r="AD142" s="19">
        <f t="shared" si="350"/>
        <v>1.1904761904761904E-2</v>
      </c>
      <c r="AE142" s="19">
        <f t="shared" si="351"/>
        <v>0</v>
      </c>
      <c r="AF142" s="19">
        <f t="shared" si="352"/>
        <v>0.1888111888111888</v>
      </c>
      <c r="AG142" s="19">
        <f t="shared" si="353"/>
        <v>0</v>
      </c>
      <c r="AH142" s="19">
        <f t="shared" si="354"/>
        <v>0</v>
      </c>
      <c r="AI142" s="19">
        <f t="shared" si="389"/>
        <v>0</v>
      </c>
      <c r="AJ142" s="19"/>
      <c r="AL142" s="20">
        <f t="shared" si="376"/>
        <v>2.1739130434782608E-2</v>
      </c>
      <c r="AM142" s="20">
        <f t="shared" si="377"/>
        <v>2.1739130434782608E-2</v>
      </c>
      <c r="AN142" s="20">
        <f t="shared" si="378"/>
        <v>2.1739130434782608E-2</v>
      </c>
      <c r="AO142" s="20">
        <f t="shared" si="355"/>
        <v>1.1904761904761904E-2</v>
      </c>
      <c r="AP142" s="20">
        <f t="shared" si="356"/>
        <v>0</v>
      </c>
      <c r="AQ142" s="20">
        <f t="shared" si="357"/>
        <v>0.1888111888111888</v>
      </c>
      <c r="AR142" s="20">
        <f t="shared" si="358"/>
        <v>0</v>
      </c>
      <c r="AS142" s="20">
        <f t="shared" si="359"/>
        <v>0</v>
      </c>
      <c r="AT142" s="20">
        <f t="shared" si="360"/>
        <v>0</v>
      </c>
      <c r="AU142" s="20">
        <f t="shared" si="379"/>
        <v>0</v>
      </c>
      <c r="AV142" s="20">
        <f t="shared" si="380"/>
        <v>0</v>
      </c>
      <c r="AW142" s="20">
        <f t="shared" si="381"/>
        <v>0</v>
      </c>
    </row>
    <row r="143" spans="2:49" x14ac:dyDescent="0.3">
      <c r="B143" s="302">
        <v>10</v>
      </c>
      <c r="C143" s="222">
        <f t="shared" si="382"/>
        <v>2</v>
      </c>
      <c r="D143" s="302">
        <f t="shared" si="383"/>
        <v>4.3478260869565215</v>
      </c>
      <c r="E143" s="222">
        <f t="shared" si="361"/>
        <v>2</v>
      </c>
      <c r="F143" s="302">
        <f t="shared" si="383"/>
        <v>2.3809523809523809</v>
      </c>
      <c r="G143" s="222">
        <f t="shared" si="362"/>
        <v>0</v>
      </c>
      <c r="H143" s="302">
        <f t="shared" ref="H143" si="430">(G143/G$132)*100</f>
        <v>0</v>
      </c>
      <c r="I143" s="222">
        <f t="shared" si="363"/>
        <v>30</v>
      </c>
      <c r="J143" s="302">
        <f t="shared" ref="J143" si="431">(I143/I$132)*100</f>
        <v>20.97902097902098</v>
      </c>
      <c r="K143" s="222">
        <f t="shared" si="364"/>
        <v>1</v>
      </c>
      <c r="L143" s="302">
        <f t="shared" ref="L143" si="432">(K143/K$132)*100</f>
        <v>1.5384615384615385</v>
      </c>
      <c r="M143" s="222">
        <f t="shared" si="365"/>
        <v>0</v>
      </c>
      <c r="N143" s="302">
        <f t="shared" ref="N143" si="433">(M143/M$132)*100</f>
        <v>0</v>
      </c>
      <c r="O143" s="222"/>
      <c r="Q143" s="222">
        <f t="shared" si="366"/>
        <v>0</v>
      </c>
      <c r="R143" s="302">
        <f t="shared" ref="R143" si="434">(Q143/Q$132)*100</f>
        <v>0</v>
      </c>
      <c r="T143" s="222">
        <f t="shared" si="367"/>
        <v>4.3478260869565215</v>
      </c>
      <c r="U143" s="222">
        <f t="shared" si="368"/>
        <v>2.3809523809523809</v>
      </c>
      <c r="V143" s="222">
        <f t="shared" si="369"/>
        <v>0</v>
      </c>
      <c r="W143" s="222">
        <f t="shared" si="370"/>
        <v>20.97902097902098</v>
      </c>
      <c r="X143" s="222">
        <f t="shared" si="371"/>
        <v>1.5384615384615385</v>
      </c>
      <c r="Y143" s="222">
        <f t="shared" si="372"/>
        <v>0</v>
      </c>
      <c r="Z143" s="222">
        <f t="shared" si="373"/>
        <v>0</v>
      </c>
      <c r="AA143" s="222">
        <f t="shared" si="374"/>
        <v>0</v>
      </c>
      <c r="AC143" s="19">
        <f t="shared" si="375"/>
        <v>4.3478260869565216E-2</v>
      </c>
      <c r="AD143" s="19">
        <f t="shared" si="350"/>
        <v>2.3809523809523808E-2</v>
      </c>
      <c r="AE143" s="19">
        <f t="shared" si="351"/>
        <v>0</v>
      </c>
      <c r="AF143" s="19">
        <f t="shared" si="352"/>
        <v>0.20979020979020979</v>
      </c>
      <c r="AG143" s="19">
        <f t="shared" si="353"/>
        <v>1.5384615384615385E-2</v>
      </c>
      <c r="AH143" s="19">
        <f t="shared" si="354"/>
        <v>0</v>
      </c>
      <c r="AI143" s="19">
        <f t="shared" si="389"/>
        <v>0</v>
      </c>
      <c r="AJ143" s="19"/>
      <c r="AL143" s="20">
        <f t="shared" si="376"/>
        <v>4.3478260869565216E-2</v>
      </c>
      <c r="AM143" s="20">
        <f t="shared" si="377"/>
        <v>4.3478260869565216E-2</v>
      </c>
      <c r="AN143" s="20">
        <f t="shared" si="378"/>
        <v>4.3478260869565216E-2</v>
      </c>
      <c r="AO143" s="20">
        <f t="shared" si="355"/>
        <v>2.3809523809523808E-2</v>
      </c>
      <c r="AP143" s="20">
        <f t="shared" si="356"/>
        <v>0</v>
      </c>
      <c r="AQ143" s="20">
        <f t="shared" si="357"/>
        <v>0.20979020979020979</v>
      </c>
      <c r="AR143" s="20">
        <f t="shared" si="358"/>
        <v>1.5384615384615385E-2</v>
      </c>
      <c r="AS143" s="20">
        <f t="shared" si="359"/>
        <v>0</v>
      </c>
      <c r="AT143" s="20">
        <f t="shared" si="360"/>
        <v>0</v>
      </c>
      <c r="AU143" s="20">
        <f t="shared" si="379"/>
        <v>0</v>
      </c>
      <c r="AV143" s="20">
        <f t="shared" si="380"/>
        <v>0</v>
      </c>
      <c r="AW143" s="20">
        <f t="shared" si="381"/>
        <v>0</v>
      </c>
    </row>
    <row r="144" spans="2:49" x14ac:dyDescent="0.3">
      <c r="B144" s="302">
        <v>9</v>
      </c>
      <c r="C144" s="222">
        <f t="shared" si="382"/>
        <v>3</v>
      </c>
      <c r="D144" s="302">
        <f t="shared" si="383"/>
        <v>6.5217391304347823</v>
      </c>
      <c r="E144" s="222">
        <f t="shared" si="361"/>
        <v>3</v>
      </c>
      <c r="F144" s="302">
        <f t="shared" si="383"/>
        <v>3.5714285714285712</v>
      </c>
      <c r="G144" s="222">
        <f t="shared" si="362"/>
        <v>0</v>
      </c>
      <c r="H144" s="302">
        <f t="shared" ref="H144" si="435">(G144/G$132)*100</f>
        <v>0</v>
      </c>
      <c r="I144" s="222">
        <f t="shared" si="363"/>
        <v>33</v>
      </c>
      <c r="J144" s="302">
        <f t="shared" ref="J144" si="436">(I144/I$132)*100</f>
        <v>23.076923076923077</v>
      </c>
      <c r="K144" s="222">
        <f t="shared" si="364"/>
        <v>2</v>
      </c>
      <c r="L144" s="302">
        <f t="shared" ref="L144" si="437">(K144/K$132)*100</f>
        <v>3.0769230769230771</v>
      </c>
      <c r="M144" s="222">
        <f t="shared" si="365"/>
        <v>0</v>
      </c>
      <c r="N144" s="302">
        <f t="shared" ref="N144" si="438">(M144/M$132)*100</f>
        <v>0</v>
      </c>
      <c r="O144" s="222"/>
      <c r="Q144" s="222">
        <f t="shared" si="366"/>
        <v>0</v>
      </c>
      <c r="R144" s="302">
        <f t="shared" ref="R144" si="439">(Q144/Q$132)*100</f>
        <v>0</v>
      </c>
      <c r="T144" s="222">
        <f t="shared" si="367"/>
        <v>6.5217391304347823</v>
      </c>
      <c r="U144" s="222">
        <f t="shared" si="368"/>
        <v>3.5714285714285712</v>
      </c>
      <c r="V144" s="222">
        <f t="shared" si="369"/>
        <v>0</v>
      </c>
      <c r="W144" s="222">
        <f t="shared" si="370"/>
        <v>23.076923076923077</v>
      </c>
      <c r="X144" s="222">
        <f t="shared" si="371"/>
        <v>3.0769230769230771</v>
      </c>
      <c r="Y144" s="222">
        <f t="shared" si="372"/>
        <v>0</v>
      </c>
      <c r="Z144" s="222">
        <f t="shared" si="373"/>
        <v>0</v>
      </c>
      <c r="AA144" s="222">
        <f t="shared" si="374"/>
        <v>0</v>
      </c>
      <c r="AC144" s="19">
        <f t="shared" si="375"/>
        <v>6.5217391304347824E-2</v>
      </c>
      <c r="AD144" s="19">
        <f t="shared" si="350"/>
        <v>3.5714285714285712E-2</v>
      </c>
      <c r="AE144" s="19">
        <f t="shared" si="351"/>
        <v>0</v>
      </c>
      <c r="AF144" s="19">
        <f t="shared" si="352"/>
        <v>0.23076923076923075</v>
      </c>
      <c r="AG144" s="19">
        <f t="shared" si="353"/>
        <v>3.0769230769230771E-2</v>
      </c>
      <c r="AH144" s="19">
        <f t="shared" si="354"/>
        <v>0</v>
      </c>
      <c r="AI144" s="19">
        <f t="shared" si="389"/>
        <v>0</v>
      </c>
      <c r="AJ144" s="19"/>
      <c r="AL144" s="20">
        <f t="shared" si="376"/>
        <v>6.5217391304347824E-2</v>
      </c>
      <c r="AM144" s="20">
        <f t="shared" si="377"/>
        <v>6.5217391304347824E-2</v>
      </c>
      <c r="AN144" s="20">
        <f t="shared" si="378"/>
        <v>6.5217391304347824E-2</v>
      </c>
      <c r="AO144" s="20">
        <f t="shared" si="355"/>
        <v>3.5714285714285712E-2</v>
      </c>
      <c r="AP144" s="20">
        <f t="shared" si="356"/>
        <v>0</v>
      </c>
      <c r="AQ144" s="20">
        <f t="shared" si="357"/>
        <v>0.23076923076923075</v>
      </c>
      <c r="AR144" s="20">
        <f t="shared" si="358"/>
        <v>3.0769230769230771E-2</v>
      </c>
      <c r="AS144" s="20">
        <f t="shared" si="359"/>
        <v>0</v>
      </c>
      <c r="AT144" s="20">
        <f t="shared" si="360"/>
        <v>0</v>
      </c>
      <c r="AU144" s="20">
        <f t="shared" si="379"/>
        <v>0</v>
      </c>
      <c r="AV144" s="20">
        <f t="shared" si="380"/>
        <v>0</v>
      </c>
      <c r="AW144" s="20">
        <f t="shared" si="381"/>
        <v>0</v>
      </c>
    </row>
    <row r="145" spans="2:49" x14ac:dyDescent="0.3">
      <c r="B145" s="302">
        <v>8</v>
      </c>
      <c r="C145" s="222">
        <f t="shared" si="382"/>
        <v>4</v>
      </c>
      <c r="D145" s="302">
        <f t="shared" si="383"/>
        <v>8.695652173913043</v>
      </c>
      <c r="E145" s="222">
        <f t="shared" si="361"/>
        <v>4</v>
      </c>
      <c r="F145" s="302">
        <f t="shared" si="383"/>
        <v>4.7619047619047619</v>
      </c>
      <c r="G145" s="222">
        <f t="shared" si="362"/>
        <v>0</v>
      </c>
      <c r="H145" s="302">
        <f t="shared" ref="H145" si="440">(G145/G$132)*100</f>
        <v>0</v>
      </c>
      <c r="I145" s="222">
        <f t="shared" si="363"/>
        <v>36</v>
      </c>
      <c r="J145" s="302">
        <f t="shared" ref="J145" si="441">(I145/I$132)*100</f>
        <v>25.174825174825177</v>
      </c>
      <c r="K145" s="222">
        <f t="shared" si="364"/>
        <v>3</v>
      </c>
      <c r="L145" s="302">
        <f t="shared" ref="L145" si="442">(K145/K$132)*100</f>
        <v>4.6153846153846159</v>
      </c>
      <c r="M145" s="222">
        <f t="shared" si="365"/>
        <v>0</v>
      </c>
      <c r="N145" s="302">
        <f t="shared" ref="N145" si="443">(M145/M$132)*100</f>
        <v>0</v>
      </c>
      <c r="O145" s="222"/>
      <c r="Q145" s="222">
        <f t="shared" si="366"/>
        <v>0</v>
      </c>
      <c r="R145" s="302">
        <f t="shared" ref="R145" si="444">(Q145/Q$132)*100</f>
        <v>0</v>
      </c>
      <c r="T145" s="222">
        <f t="shared" si="367"/>
        <v>8.695652173913043</v>
      </c>
      <c r="U145" s="222">
        <f t="shared" si="368"/>
        <v>4.7619047619047619</v>
      </c>
      <c r="V145" s="222">
        <f t="shared" si="369"/>
        <v>0</v>
      </c>
      <c r="W145" s="222">
        <f t="shared" si="370"/>
        <v>25.174825174825177</v>
      </c>
      <c r="X145" s="222">
        <f t="shared" si="371"/>
        <v>4.6153846153846159</v>
      </c>
      <c r="Y145" s="222">
        <f t="shared" si="372"/>
        <v>0</v>
      </c>
      <c r="Z145" s="222">
        <f t="shared" si="373"/>
        <v>0</v>
      </c>
      <c r="AA145" s="222">
        <f t="shared" si="374"/>
        <v>0</v>
      </c>
      <c r="AC145" s="19">
        <f t="shared" si="375"/>
        <v>8.6956521739130432E-2</v>
      </c>
      <c r="AD145" s="19">
        <f t="shared" si="350"/>
        <v>4.7619047619047616E-2</v>
      </c>
      <c r="AE145" s="19">
        <f t="shared" si="351"/>
        <v>0</v>
      </c>
      <c r="AF145" s="19">
        <f t="shared" si="352"/>
        <v>0.25174825174825177</v>
      </c>
      <c r="AG145" s="19">
        <f t="shared" si="353"/>
        <v>4.6153846153846156E-2</v>
      </c>
      <c r="AH145" s="19">
        <f t="shared" si="354"/>
        <v>0</v>
      </c>
      <c r="AI145" s="19">
        <f t="shared" si="389"/>
        <v>0</v>
      </c>
      <c r="AJ145" s="19"/>
      <c r="AL145" s="20">
        <f t="shared" si="376"/>
        <v>8.6956521739130432E-2</v>
      </c>
      <c r="AM145" s="20">
        <f t="shared" si="377"/>
        <v>8.6956521739130432E-2</v>
      </c>
      <c r="AN145" s="20">
        <f t="shared" si="378"/>
        <v>8.6956521739130432E-2</v>
      </c>
      <c r="AO145" s="20">
        <f t="shared" si="355"/>
        <v>4.7619047619047616E-2</v>
      </c>
      <c r="AP145" s="20">
        <f t="shared" si="356"/>
        <v>0</v>
      </c>
      <c r="AQ145" s="20">
        <f t="shared" si="357"/>
        <v>0.25174825174825177</v>
      </c>
      <c r="AR145" s="20">
        <f t="shared" si="358"/>
        <v>4.6153846153846156E-2</v>
      </c>
      <c r="AS145" s="20">
        <f t="shared" si="359"/>
        <v>0</v>
      </c>
      <c r="AT145" s="20">
        <f t="shared" si="360"/>
        <v>0</v>
      </c>
      <c r="AU145" s="20">
        <f t="shared" si="379"/>
        <v>0</v>
      </c>
      <c r="AV145" s="20">
        <f t="shared" si="380"/>
        <v>0</v>
      </c>
      <c r="AW145" s="20">
        <f t="shared" si="381"/>
        <v>0</v>
      </c>
    </row>
    <row r="146" spans="2:49" x14ac:dyDescent="0.3">
      <c r="B146" s="302">
        <v>7</v>
      </c>
      <c r="C146" s="222">
        <f t="shared" si="382"/>
        <v>5</v>
      </c>
      <c r="D146" s="302">
        <f t="shared" si="383"/>
        <v>10.869565217391305</v>
      </c>
      <c r="E146" s="222">
        <f t="shared" si="361"/>
        <v>5</v>
      </c>
      <c r="F146" s="302">
        <f t="shared" si="383"/>
        <v>5.9523809523809517</v>
      </c>
      <c r="G146" s="222">
        <f t="shared" si="362"/>
        <v>0</v>
      </c>
      <c r="H146" s="302">
        <f t="shared" ref="H146" si="445">(G146/G$132)*100</f>
        <v>0</v>
      </c>
      <c r="I146" s="222">
        <f t="shared" si="363"/>
        <v>39</v>
      </c>
      <c r="J146" s="302">
        <f t="shared" ref="J146" si="446">(I146/I$132)*100</f>
        <v>27.27272727272727</v>
      </c>
      <c r="K146" s="222">
        <f t="shared" si="364"/>
        <v>4</v>
      </c>
      <c r="L146" s="302">
        <f t="shared" ref="L146" si="447">(K146/K$132)*100</f>
        <v>6.1538461538461542</v>
      </c>
      <c r="M146" s="222">
        <f t="shared" si="365"/>
        <v>0</v>
      </c>
      <c r="N146" s="302">
        <f t="shared" ref="N146" si="448">(M146/M$132)*100</f>
        <v>0</v>
      </c>
      <c r="O146" s="222"/>
      <c r="Q146" s="222">
        <f t="shared" si="366"/>
        <v>0</v>
      </c>
      <c r="R146" s="302">
        <f t="shared" ref="R146" si="449">(Q146/Q$132)*100</f>
        <v>0</v>
      </c>
      <c r="T146" s="222">
        <f t="shared" si="367"/>
        <v>10.869565217391305</v>
      </c>
      <c r="U146" s="222">
        <f t="shared" si="368"/>
        <v>5.9523809523809517</v>
      </c>
      <c r="V146" s="222">
        <f t="shared" si="369"/>
        <v>0</v>
      </c>
      <c r="W146" s="222">
        <f t="shared" si="370"/>
        <v>27.27272727272727</v>
      </c>
      <c r="X146" s="222">
        <f t="shared" si="371"/>
        <v>6.1538461538461542</v>
      </c>
      <c r="Y146" s="222">
        <f t="shared" si="372"/>
        <v>0</v>
      </c>
      <c r="Z146" s="222">
        <f t="shared" si="373"/>
        <v>0</v>
      </c>
      <c r="AA146" s="222">
        <f t="shared" si="374"/>
        <v>0</v>
      </c>
      <c r="AC146" s="19">
        <f t="shared" si="375"/>
        <v>0.10869565217391304</v>
      </c>
      <c r="AD146" s="19">
        <f t="shared" si="350"/>
        <v>5.9523809523809514E-2</v>
      </c>
      <c r="AE146" s="19">
        <f t="shared" si="351"/>
        <v>0</v>
      </c>
      <c r="AF146" s="19">
        <f t="shared" si="352"/>
        <v>0.27272727272727271</v>
      </c>
      <c r="AG146" s="19">
        <f t="shared" si="353"/>
        <v>6.1538461538461542E-2</v>
      </c>
      <c r="AH146" s="19">
        <f t="shared" si="354"/>
        <v>0</v>
      </c>
      <c r="AI146" s="19">
        <f t="shared" si="389"/>
        <v>0</v>
      </c>
      <c r="AJ146" s="19"/>
      <c r="AL146" s="20">
        <f t="shared" si="376"/>
        <v>0.10869565217391304</v>
      </c>
      <c r="AM146" s="20">
        <f t="shared" si="377"/>
        <v>0.10869565217391304</v>
      </c>
      <c r="AN146" s="20">
        <f t="shared" si="378"/>
        <v>0.10869565217391304</v>
      </c>
      <c r="AO146" s="20">
        <f t="shared" si="355"/>
        <v>5.9523809523809514E-2</v>
      </c>
      <c r="AP146" s="20">
        <f t="shared" si="356"/>
        <v>0</v>
      </c>
      <c r="AQ146" s="20">
        <f t="shared" si="357"/>
        <v>0.27272727272727271</v>
      </c>
      <c r="AR146" s="20">
        <f t="shared" si="358"/>
        <v>6.1538461538461542E-2</v>
      </c>
      <c r="AS146" s="20">
        <f t="shared" si="359"/>
        <v>0</v>
      </c>
      <c r="AT146" s="20">
        <f t="shared" si="360"/>
        <v>0</v>
      </c>
      <c r="AU146" s="20">
        <f t="shared" si="379"/>
        <v>0</v>
      </c>
      <c r="AV146" s="20">
        <f t="shared" si="380"/>
        <v>0</v>
      </c>
      <c r="AW146" s="20">
        <f t="shared" si="381"/>
        <v>0</v>
      </c>
    </row>
    <row r="147" spans="2:49" x14ac:dyDescent="0.3">
      <c r="B147" s="302">
        <v>6</v>
      </c>
      <c r="C147" s="222">
        <f t="shared" si="382"/>
        <v>6</v>
      </c>
      <c r="D147" s="302">
        <f t="shared" si="383"/>
        <v>13.043478260869565</v>
      </c>
      <c r="E147" s="222">
        <f t="shared" si="361"/>
        <v>6</v>
      </c>
      <c r="F147" s="302">
        <f t="shared" si="383"/>
        <v>7.1428571428571423</v>
      </c>
      <c r="G147" s="222">
        <f t="shared" si="362"/>
        <v>0</v>
      </c>
      <c r="H147" s="302">
        <f t="shared" ref="H147" si="450">(G147/G$132)*100</f>
        <v>0</v>
      </c>
      <c r="I147" s="222">
        <f t="shared" si="363"/>
        <v>42</v>
      </c>
      <c r="J147" s="302">
        <f t="shared" ref="J147" si="451">(I147/I$132)*100</f>
        <v>29.37062937062937</v>
      </c>
      <c r="K147" s="222">
        <f t="shared" si="364"/>
        <v>5</v>
      </c>
      <c r="L147" s="302">
        <f t="shared" ref="L147" si="452">(K147/K$132)*100</f>
        <v>7.6923076923076925</v>
      </c>
      <c r="M147" s="222">
        <f t="shared" si="365"/>
        <v>1</v>
      </c>
      <c r="N147" s="302">
        <f t="shared" ref="N147" si="453">(M147/M$132)*100</f>
        <v>2.1739130434782608</v>
      </c>
      <c r="O147" s="222"/>
      <c r="Q147" s="222">
        <f t="shared" si="366"/>
        <v>0</v>
      </c>
      <c r="R147" s="302">
        <f t="shared" ref="R147" si="454">(Q147/Q$132)*100</f>
        <v>0</v>
      </c>
      <c r="T147" s="222">
        <f t="shared" si="367"/>
        <v>13.043478260869565</v>
      </c>
      <c r="U147" s="222">
        <f t="shared" si="368"/>
        <v>7.1428571428571423</v>
      </c>
      <c r="V147" s="222">
        <f t="shared" si="369"/>
        <v>0</v>
      </c>
      <c r="W147" s="222">
        <f t="shared" si="370"/>
        <v>29.37062937062937</v>
      </c>
      <c r="X147" s="222">
        <f t="shared" si="371"/>
        <v>7.6923076923076925</v>
      </c>
      <c r="Y147" s="222">
        <f t="shared" si="372"/>
        <v>2.1739130434782608</v>
      </c>
      <c r="Z147" s="222">
        <f t="shared" si="373"/>
        <v>0</v>
      </c>
      <c r="AA147" s="222">
        <f t="shared" si="374"/>
        <v>0</v>
      </c>
      <c r="AC147" s="19">
        <f t="shared" si="375"/>
        <v>0.13043478260869565</v>
      </c>
      <c r="AD147" s="19">
        <f t="shared" si="350"/>
        <v>7.1428571428571425E-2</v>
      </c>
      <c r="AE147" s="19">
        <f t="shared" si="351"/>
        <v>0</v>
      </c>
      <c r="AF147" s="19">
        <f t="shared" si="352"/>
        <v>0.2937062937062937</v>
      </c>
      <c r="AG147" s="19">
        <f t="shared" si="353"/>
        <v>7.6923076923076927E-2</v>
      </c>
      <c r="AH147" s="19">
        <f t="shared" si="354"/>
        <v>2.1739130434782608E-2</v>
      </c>
      <c r="AI147" s="19">
        <f t="shared" si="389"/>
        <v>0</v>
      </c>
      <c r="AJ147" s="19"/>
      <c r="AL147" s="20">
        <f t="shared" si="376"/>
        <v>0.13043478260869565</v>
      </c>
      <c r="AM147" s="20">
        <f t="shared" si="377"/>
        <v>0.13043478260869565</v>
      </c>
      <c r="AN147" s="20">
        <f t="shared" si="378"/>
        <v>0.13043478260869565</v>
      </c>
      <c r="AO147" s="20">
        <f t="shared" si="355"/>
        <v>7.1428571428571425E-2</v>
      </c>
      <c r="AP147" s="20">
        <f t="shared" si="356"/>
        <v>0</v>
      </c>
      <c r="AQ147" s="20">
        <f t="shared" si="357"/>
        <v>0.2937062937062937</v>
      </c>
      <c r="AR147" s="20">
        <f t="shared" si="358"/>
        <v>7.6923076923076927E-2</v>
      </c>
      <c r="AS147" s="20">
        <f t="shared" si="359"/>
        <v>2.1739130434782608E-2</v>
      </c>
      <c r="AT147" s="20">
        <f t="shared" si="360"/>
        <v>0</v>
      </c>
      <c r="AU147" s="20">
        <f t="shared" si="379"/>
        <v>0</v>
      </c>
      <c r="AV147" s="20">
        <f t="shared" si="380"/>
        <v>0</v>
      </c>
      <c r="AW147" s="20">
        <f t="shared" si="381"/>
        <v>0</v>
      </c>
    </row>
    <row r="148" spans="2:49" x14ac:dyDescent="0.3">
      <c r="B148" s="302">
        <v>5</v>
      </c>
      <c r="C148" s="222">
        <f t="shared" si="382"/>
        <v>7</v>
      </c>
      <c r="D148" s="302">
        <f t="shared" si="383"/>
        <v>15.217391304347828</v>
      </c>
      <c r="E148" s="222">
        <f t="shared" si="361"/>
        <v>12</v>
      </c>
      <c r="F148" s="302">
        <f t="shared" si="383"/>
        <v>14.285714285714285</v>
      </c>
      <c r="G148" s="222">
        <f t="shared" si="362"/>
        <v>5</v>
      </c>
      <c r="H148" s="302">
        <f t="shared" ref="H148" si="455">(G148/G$132)*100</f>
        <v>8.4745762711864394</v>
      </c>
      <c r="I148" s="222">
        <f t="shared" si="363"/>
        <v>45</v>
      </c>
      <c r="J148" s="302">
        <f t="shared" ref="J148" si="456">(I148/I$132)*100</f>
        <v>31.46853146853147</v>
      </c>
      <c r="K148" s="222">
        <f t="shared" si="364"/>
        <v>6</v>
      </c>
      <c r="L148" s="302">
        <f t="shared" ref="L148" si="457">(K148/K$132)*100</f>
        <v>9.2307692307692317</v>
      </c>
      <c r="M148" s="222">
        <f t="shared" si="365"/>
        <v>3</v>
      </c>
      <c r="N148" s="302">
        <f t="shared" ref="N148" si="458">(M148/M$132)*100</f>
        <v>6.5217391304347823</v>
      </c>
      <c r="O148" s="222"/>
      <c r="Q148" s="222">
        <f t="shared" si="366"/>
        <v>0</v>
      </c>
      <c r="R148" s="302">
        <f t="shared" ref="R148" si="459">(Q148/Q$132)*100</f>
        <v>0</v>
      </c>
      <c r="T148" s="222">
        <f t="shared" si="367"/>
        <v>15.217391304347828</v>
      </c>
      <c r="U148" s="222">
        <f t="shared" si="368"/>
        <v>14.285714285714285</v>
      </c>
      <c r="V148" s="222">
        <f t="shared" si="369"/>
        <v>8.4745762711864394</v>
      </c>
      <c r="W148" s="222">
        <f t="shared" si="370"/>
        <v>31.46853146853147</v>
      </c>
      <c r="X148" s="222">
        <f t="shared" si="371"/>
        <v>9.2307692307692317</v>
      </c>
      <c r="Y148" s="222">
        <f t="shared" si="372"/>
        <v>6.5217391304347823</v>
      </c>
      <c r="Z148" s="222">
        <f t="shared" si="373"/>
        <v>0</v>
      </c>
      <c r="AA148" s="222">
        <f t="shared" si="374"/>
        <v>0</v>
      </c>
      <c r="AC148" s="19">
        <f t="shared" si="375"/>
        <v>0.15217391304347827</v>
      </c>
      <c r="AD148" s="19">
        <f t="shared" si="350"/>
        <v>0.14285714285714285</v>
      </c>
      <c r="AE148" s="19">
        <f t="shared" si="351"/>
        <v>8.4745762711864389E-2</v>
      </c>
      <c r="AF148" s="19">
        <f t="shared" si="352"/>
        <v>0.31468531468531469</v>
      </c>
      <c r="AG148" s="19">
        <f t="shared" si="353"/>
        <v>9.2307692307692313E-2</v>
      </c>
      <c r="AH148" s="19">
        <f t="shared" si="354"/>
        <v>6.5217391304347824E-2</v>
      </c>
      <c r="AI148" s="19">
        <f t="shared" si="389"/>
        <v>0</v>
      </c>
      <c r="AJ148" s="19"/>
      <c r="AL148" s="20">
        <f t="shared" si="376"/>
        <v>0.15217391304347827</v>
      </c>
      <c r="AM148" s="20">
        <f t="shared" si="377"/>
        <v>0.15217391304347827</v>
      </c>
      <c r="AN148" s="20">
        <f t="shared" si="378"/>
        <v>0.15217391304347827</v>
      </c>
      <c r="AO148" s="20">
        <f t="shared" si="355"/>
        <v>0.14285714285714285</v>
      </c>
      <c r="AP148" s="20">
        <f t="shared" si="356"/>
        <v>8.4745762711864389E-2</v>
      </c>
      <c r="AQ148" s="20">
        <f t="shared" si="357"/>
        <v>0.31468531468531469</v>
      </c>
      <c r="AR148" s="20">
        <f t="shared" si="358"/>
        <v>9.2307692307692313E-2</v>
      </c>
      <c r="AS148" s="20">
        <f t="shared" si="359"/>
        <v>6.5217391304347824E-2</v>
      </c>
      <c r="AT148" s="20">
        <f t="shared" si="360"/>
        <v>0</v>
      </c>
      <c r="AU148" s="20">
        <f t="shared" si="379"/>
        <v>0</v>
      </c>
      <c r="AV148" s="20">
        <f t="shared" si="380"/>
        <v>0</v>
      </c>
      <c r="AW148" s="20">
        <f t="shared" si="381"/>
        <v>0</v>
      </c>
    </row>
    <row r="149" spans="2:49" x14ac:dyDescent="0.3">
      <c r="B149" s="302">
        <v>4</v>
      </c>
      <c r="C149" s="222">
        <f t="shared" si="382"/>
        <v>8</v>
      </c>
      <c r="D149" s="302">
        <f t="shared" si="383"/>
        <v>17.391304347826086</v>
      </c>
      <c r="E149" s="222">
        <f t="shared" si="361"/>
        <v>19</v>
      </c>
      <c r="F149" s="302">
        <f t="shared" si="383"/>
        <v>22.61904761904762</v>
      </c>
      <c r="G149" s="222">
        <f t="shared" si="362"/>
        <v>11</v>
      </c>
      <c r="H149" s="302">
        <f t="shared" ref="H149" si="460">(G149/G$132)*100</f>
        <v>18.64406779661017</v>
      </c>
      <c r="I149" s="222">
        <f t="shared" si="363"/>
        <v>48</v>
      </c>
      <c r="J149" s="302">
        <f t="shared" ref="J149" si="461">(I149/I$132)*100</f>
        <v>33.566433566433567</v>
      </c>
      <c r="K149" s="222">
        <f t="shared" si="364"/>
        <v>7</v>
      </c>
      <c r="L149" s="302">
        <f t="shared" ref="L149" si="462">(K149/K$132)*100</f>
        <v>10.76923076923077</v>
      </c>
      <c r="M149" s="222">
        <f t="shared" si="365"/>
        <v>5</v>
      </c>
      <c r="N149" s="302">
        <f t="shared" ref="N149" si="463">(M149/M$132)*100</f>
        <v>10.869565217391305</v>
      </c>
      <c r="O149" s="222"/>
      <c r="Q149" s="222">
        <f t="shared" si="366"/>
        <v>1</v>
      </c>
      <c r="R149" s="302">
        <f t="shared" ref="R149" si="464">(Q149/Q$132)*100</f>
        <v>1.4705882352941175</v>
      </c>
      <c r="T149" s="222">
        <f t="shared" si="367"/>
        <v>17.391304347826086</v>
      </c>
      <c r="U149" s="222">
        <f t="shared" si="368"/>
        <v>22.61904761904762</v>
      </c>
      <c r="V149" s="222">
        <f t="shared" si="369"/>
        <v>18.64406779661017</v>
      </c>
      <c r="W149" s="222">
        <f t="shared" si="370"/>
        <v>33.566433566433567</v>
      </c>
      <c r="X149" s="222">
        <f t="shared" si="371"/>
        <v>10.76923076923077</v>
      </c>
      <c r="Y149" s="222">
        <f t="shared" si="372"/>
        <v>10.869565217391305</v>
      </c>
      <c r="Z149" s="222">
        <f t="shared" si="373"/>
        <v>0</v>
      </c>
      <c r="AA149" s="222">
        <f t="shared" si="374"/>
        <v>1.4705882352941175</v>
      </c>
      <c r="AC149" s="19">
        <f t="shared" si="375"/>
        <v>0.17391304347826086</v>
      </c>
      <c r="AD149" s="19">
        <f t="shared" si="350"/>
        <v>0.22619047619047619</v>
      </c>
      <c r="AE149" s="19">
        <f t="shared" si="351"/>
        <v>0.1864406779661017</v>
      </c>
      <c r="AF149" s="19">
        <f t="shared" si="352"/>
        <v>0.33566433566433568</v>
      </c>
      <c r="AG149" s="19">
        <f t="shared" si="353"/>
        <v>0.1076923076923077</v>
      </c>
      <c r="AH149" s="19">
        <f t="shared" si="354"/>
        <v>0.10869565217391304</v>
      </c>
      <c r="AI149" s="19">
        <f t="shared" si="389"/>
        <v>1.4705882352941175E-2</v>
      </c>
      <c r="AJ149" s="19"/>
      <c r="AL149" s="20">
        <f t="shared" si="376"/>
        <v>0.17391304347826086</v>
      </c>
      <c r="AM149" s="20">
        <f t="shared" si="377"/>
        <v>0.17391304347826086</v>
      </c>
      <c r="AN149" s="20">
        <f t="shared" si="378"/>
        <v>0.17391304347826086</v>
      </c>
      <c r="AO149" s="20">
        <f t="shared" si="355"/>
        <v>0.22619047619047619</v>
      </c>
      <c r="AP149" s="20">
        <f t="shared" si="356"/>
        <v>0.1864406779661017</v>
      </c>
      <c r="AQ149" s="20">
        <f t="shared" si="357"/>
        <v>0.33566433566433568</v>
      </c>
      <c r="AR149" s="20">
        <f t="shared" si="358"/>
        <v>0.1076923076923077</v>
      </c>
      <c r="AS149" s="20">
        <f t="shared" si="359"/>
        <v>0.10869565217391304</v>
      </c>
      <c r="AT149" s="20">
        <f t="shared" si="360"/>
        <v>1.4705882352941175E-2</v>
      </c>
      <c r="AU149" s="20">
        <f t="shared" si="379"/>
        <v>1.4705882352941175E-2</v>
      </c>
      <c r="AV149" s="20">
        <f t="shared" si="380"/>
        <v>1.4705882352941175E-2</v>
      </c>
      <c r="AW149" s="20">
        <f t="shared" si="381"/>
        <v>1.4705882352941175E-2</v>
      </c>
    </row>
    <row r="150" spans="2:49" x14ac:dyDescent="0.3">
      <c r="B150" s="302">
        <v>3</v>
      </c>
      <c r="C150" s="222">
        <f t="shared" si="382"/>
        <v>9</v>
      </c>
      <c r="D150" s="302">
        <f t="shared" si="383"/>
        <v>19.565217391304348</v>
      </c>
      <c r="E150" s="222">
        <f t="shared" si="361"/>
        <v>26</v>
      </c>
      <c r="F150" s="302">
        <f t="shared" si="383"/>
        <v>30.952380952380953</v>
      </c>
      <c r="G150" s="222">
        <f t="shared" si="362"/>
        <v>17</v>
      </c>
      <c r="H150" s="302">
        <f t="shared" ref="H150" si="465">(G150/G$132)*100</f>
        <v>28.8135593220339</v>
      </c>
      <c r="I150" s="222">
        <f t="shared" si="363"/>
        <v>51</v>
      </c>
      <c r="J150" s="302">
        <f t="shared" ref="J150" si="466">(I150/I$132)*100</f>
        <v>35.664335664335667</v>
      </c>
      <c r="K150" s="222">
        <f t="shared" si="364"/>
        <v>8</v>
      </c>
      <c r="L150" s="302">
        <f t="shared" ref="L150" si="467">(K150/K$132)*100</f>
        <v>12.307692307692308</v>
      </c>
      <c r="M150" s="222">
        <f t="shared" si="365"/>
        <v>7</v>
      </c>
      <c r="N150" s="302">
        <f t="shared" ref="N150" si="468">(M150/M$132)*100</f>
        <v>15.217391304347828</v>
      </c>
      <c r="O150" s="222"/>
      <c r="Q150" s="222">
        <f t="shared" si="366"/>
        <v>2</v>
      </c>
      <c r="R150" s="302">
        <f t="shared" ref="R150" si="469">(Q150/Q$132)*100</f>
        <v>2.9411764705882351</v>
      </c>
      <c r="T150" s="222">
        <f t="shared" si="367"/>
        <v>19.565217391304348</v>
      </c>
      <c r="U150" s="222">
        <f t="shared" si="368"/>
        <v>30.952380952380953</v>
      </c>
      <c r="V150" s="222">
        <f t="shared" si="369"/>
        <v>28.8135593220339</v>
      </c>
      <c r="W150" s="222">
        <f t="shared" si="370"/>
        <v>35.664335664335667</v>
      </c>
      <c r="X150" s="222">
        <f t="shared" si="371"/>
        <v>12.307692307692308</v>
      </c>
      <c r="Y150" s="222">
        <f t="shared" si="372"/>
        <v>15.217391304347828</v>
      </c>
      <c r="Z150" s="222">
        <f t="shared" si="373"/>
        <v>0</v>
      </c>
      <c r="AA150" s="222">
        <f t="shared" si="374"/>
        <v>2.9411764705882351</v>
      </c>
      <c r="AC150" s="19">
        <f t="shared" si="375"/>
        <v>0.19565217391304349</v>
      </c>
      <c r="AD150" s="19">
        <f t="shared" si="350"/>
        <v>0.30952380952380953</v>
      </c>
      <c r="AE150" s="19">
        <f t="shared" si="351"/>
        <v>0.28813559322033899</v>
      </c>
      <c r="AF150" s="19">
        <f t="shared" si="352"/>
        <v>0.35664335664335667</v>
      </c>
      <c r="AG150" s="19">
        <f t="shared" si="353"/>
        <v>0.12307692307692308</v>
      </c>
      <c r="AH150" s="19">
        <f t="shared" si="354"/>
        <v>0.15217391304347827</v>
      </c>
      <c r="AI150" s="19">
        <f t="shared" si="389"/>
        <v>2.9411764705882349E-2</v>
      </c>
      <c r="AJ150" s="19"/>
      <c r="AL150" s="20">
        <f t="shared" si="376"/>
        <v>0.19565217391304349</v>
      </c>
      <c r="AM150" s="20">
        <f t="shared" si="377"/>
        <v>0.19565217391304349</v>
      </c>
      <c r="AN150" s="20">
        <f t="shared" si="378"/>
        <v>0.19565217391304349</v>
      </c>
      <c r="AO150" s="20">
        <f t="shared" si="355"/>
        <v>0.30952380952380953</v>
      </c>
      <c r="AP150" s="20">
        <f t="shared" si="356"/>
        <v>0.28813559322033899</v>
      </c>
      <c r="AQ150" s="20">
        <f t="shared" si="357"/>
        <v>0.35664335664335667</v>
      </c>
      <c r="AR150" s="20">
        <f t="shared" si="358"/>
        <v>0.12307692307692308</v>
      </c>
      <c r="AS150" s="20">
        <f t="shared" si="359"/>
        <v>0.15217391304347827</v>
      </c>
      <c r="AT150" s="20">
        <f t="shared" si="360"/>
        <v>2.9411764705882349E-2</v>
      </c>
      <c r="AU150" s="20">
        <f t="shared" si="379"/>
        <v>2.9411764705882349E-2</v>
      </c>
      <c r="AV150" s="20">
        <f t="shared" si="380"/>
        <v>2.9411764705882349E-2</v>
      </c>
      <c r="AW150" s="20">
        <f t="shared" si="381"/>
        <v>2.9411764705882349E-2</v>
      </c>
    </row>
    <row r="151" spans="2:49" x14ac:dyDescent="0.3">
      <c r="B151" s="302">
        <v>2</v>
      </c>
      <c r="C151" s="222">
        <f t="shared" si="382"/>
        <v>14</v>
      </c>
      <c r="D151" s="302">
        <f t="shared" si="383"/>
        <v>30.434782608695656</v>
      </c>
      <c r="E151" s="222">
        <f t="shared" si="361"/>
        <v>34</v>
      </c>
      <c r="F151" s="302">
        <f t="shared" si="383"/>
        <v>40.476190476190474</v>
      </c>
      <c r="G151" s="222">
        <f t="shared" si="362"/>
        <v>23</v>
      </c>
      <c r="H151" s="302">
        <f t="shared" ref="H151" si="470">(G151/G$132)*100</f>
        <v>38.983050847457626</v>
      </c>
      <c r="I151" s="222">
        <f t="shared" si="363"/>
        <v>55</v>
      </c>
      <c r="J151" s="302">
        <f t="shared" ref="J151" si="471">(I151/I$132)*100</f>
        <v>38.461538461538467</v>
      </c>
      <c r="K151" s="222">
        <f t="shared" si="364"/>
        <v>10</v>
      </c>
      <c r="L151" s="302">
        <f t="shared" ref="L151" si="472">(K151/K$132)*100</f>
        <v>15.384615384615385</v>
      </c>
      <c r="M151" s="222">
        <f t="shared" si="365"/>
        <v>9</v>
      </c>
      <c r="N151" s="302">
        <f t="shared" ref="N151" si="473">(M151/M$132)*100</f>
        <v>19.565217391304348</v>
      </c>
      <c r="O151" s="222"/>
      <c r="Q151" s="222">
        <f t="shared" si="366"/>
        <v>9</v>
      </c>
      <c r="R151" s="302">
        <f t="shared" ref="R151" si="474">(Q151/Q$132)*100</f>
        <v>13.23529411764706</v>
      </c>
      <c r="T151" s="222">
        <f t="shared" si="367"/>
        <v>30.434782608695656</v>
      </c>
      <c r="U151" s="222">
        <f t="shared" si="368"/>
        <v>40.476190476190474</v>
      </c>
      <c r="V151" s="222">
        <f t="shared" si="369"/>
        <v>38.983050847457626</v>
      </c>
      <c r="W151" s="222">
        <f t="shared" si="370"/>
        <v>38.461538461538467</v>
      </c>
      <c r="X151" s="222">
        <f t="shared" si="371"/>
        <v>15.384615384615385</v>
      </c>
      <c r="Y151" s="222">
        <f t="shared" si="372"/>
        <v>19.565217391304348</v>
      </c>
      <c r="Z151" s="222">
        <f t="shared" si="373"/>
        <v>0</v>
      </c>
      <c r="AA151" s="222">
        <f t="shared" si="374"/>
        <v>13.23529411764706</v>
      </c>
      <c r="AC151" s="19">
        <f t="shared" si="375"/>
        <v>0.30434782608695654</v>
      </c>
      <c r="AD151" s="19">
        <f t="shared" si="350"/>
        <v>0.40476190476190477</v>
      </c>
      <c r="AE151" s="19">
        <f t="shared" si="351"/>
        <v>0.38983050847457629</v>
      </c>
      <c r="AF151" s="19">
        <f t="shared" si="352"/>
        <v>0.38461538461538469</v>
      </c>
      <c r="AG151" s="19">
        <f t="shared" si="353"/>
        <v>0.15384615384615385</v>
      </c>
      <c r="AH151" s="19">
        <f t="shared" si="354"/>
        <v>0.19565217391304349</v>
      </c>
      <c r="AI151" s="19">
        <f t="shared" si="389"/>
        <v>0.13235294117647059</v>
      </c>
      <c r="AJ151" s="19"/>
      <c r="AL151" s="20">
        <f t="shared" si="376"/>
        <v>0.30434782608695654</v>
      </c>
      <c r="AM151" s="20">
        <f t="shared" si="377"/>
        <v>0.30434782608695654</v>
      </c>
      <c r="AN151" s="20">
        <f t="shared" si="378"/>
        <v>0.30434782608695654</v>
      </c>
      <c r="AO151" s="20">
        <f t="shared" si="355"/>
        <v>0.40476190476190477</v>
      </c>
      <c r="AP151" s="20">
        <f t="shared" si="356"/>
        <v>0.38983050847457629</v>
      </c>
      <c r="AQ151" s="20">
        <f t="shared" si="357"/>
        <v>0.38461538461538469</v>
      </c>
      <c r="AR151" s="20">
        <f t="shared" si="358"/>
        <v>0.15384615384615385</v>
      </c>
      <c r="AS151" s="20">
        <f t="shared" si="359"/>
        <v>0.19565217391304349</v>
      </c>
      <c r="AT151" s="20">
        <f t="shared" si="360"/>
        <v>0.13235294117647059</v>
      </c>
      <c r="AU151" s="20">
        <f t="shared" si="379"/>
        <v>0.13235294117647059</v>
      </c>
      <c r="AV151" s="20">
        <f t="shared" si="380"/>
        <v>0.13235294117647059</v>
      </c>
      <c r="AW151" s="20">
        <f t="shared" si="381"/>
        <v>0.13235294117647059</v>
      </c>
    </row>
    <row r="152" spans="2:49" x14ac:dyDescent="0.3">
      <c r="B152" s="302">
        <v>1</v>
      </c>
      <c r="C152" s="222">
        <f t="shared" si="382"/>
        <v>24</v>
      </c>
      <c r="D152" s="302">
        <f t="shared" si="383"/>
        <v>52.173913043478258</v>
      </c>
      <c r="E152" s="222">
        <f t="shared" si="361"/>
        <v>44</v>
      </c>
      <c r="F152" s="302">
        <f t="shared" si="383"/>
        <v>52.380952380952387</v>
      </c>
      <c r="G152" s="222">
        <f t="shared" si="362"/>
        <v>29</v>
      </c>
      <c r="H152" s="302">
        <f t="shared" ref="H152" si="475">(G152/G$132)*100</f>
        <v>49.152542372881356</v>
      </c>
      <c r="I152" s="222">
        <f t="shared" si="363"/>
        <v>69</v>
      </c>
      <c r="J152" s="302">
        <f t="shared" ref="J152" si="476">(I152/I$132)*100</f>
        <v>48.251748251748253</v>
      </c>
      <c r="K152" s="222">
        <f t="shared" si="364"/>
        <v>19</v>
      </c>
      <c r="L152" s="302">
        <f t="shared" ref="L152" si="477">(K152/K$132)*100</f>
        <v>29.230769230769234</v>
      </c>
      <c r="M152" s="222">
        <f t="shared" si="365"/>
        <v>14</v>
      </c>
      <c r="N152" s="302">
        <f t="shared" ref="N152" si="478">(M152/M$132)*100</f>
        <v>30.434782608695656</v>
      </c>
      <c r="O152" s="222"/>
      <c r="Q152" s="222">
        <f t="shared" si="366"/>
        <v>17</v>
      </c>
      <c r="R152" s="302">
        <f t="shared" ref="R152" si="479">(Q152/Q$132)*100</f>
        <v>25</v>
      </c>
      <c r="T152" s="222">
        <f t="shared" si="367"/>
        <v>52.173913043478258</v>
      </c>
      <c r="U152" s="222">
        <f t="shared" si="368"/>
        <v>52.380952380952387</v>
      </c>
      <c r="V152" s="222">
        <f t="shared" si="369"/>
        <v>49.152542372881356</v>
      </c>
      <c r="W152" s="222">
        <f t="shared" si="370"/>
        <v>48.251748251748253</v>
      </c>
      <c r="X152" s="222">
        <f t="shared" si="371"/>
        <v>29.230769230769234</v>
      </c>
      <c r="Y152" s="222">
        <f t="shared" si="372"/>
        <v>30.434782608695656</v>
      </c>
      <c r="Z152" s="222">
        <f t="shared" si="373"/>
        <v>0</v>
      </c>
      <c r="AA152" s="222">
        <f t="shared" si="374"/>
        <v>25</v>
      </c>
      <c r="AC152" s="19">
        <f t="shared" si="375"/>
        <v>0.52173913043478259</v>
      </c>
      <c r="AD152" s="19">
        <f t="shared" si="350"/>
        <v>0.52380952380952384</v>
      </c>
      <c r="AE152" s="19">
        <f t="shared" si="351"/>
        <v>0.49152542372881358</v>
      </c>
      <c r="AF152" s="19">
        <f t="shared" si="352"/>
        <v>0.48251748251748255</v>
      </c>
      <c r="AG152" s="19">
        <f t="shared" si="353"/>
        <v>0.29230769230769232</v>
      </c>
      <c r="AH152" s="19">
        <f t="shared" si="354"/>
        <v>0.30434782608695654</v>
      </c>
      <c r="AI152" s="19">
        <f t="shared" si="389"/>
        <v>0.25</v>
      </c>
      <c r="AJ152" s="19"/>
      <c r="AL152" s="20">
        <f t="shared" si="376"/>
        <v>0.52173913043478259</v>
      </c>
      <c r="AM152" s="20">
        <f t="shared" si="377"/>
        <v>0.52173913043478259</v>
      </c>
      <c r="AN152" s="20">
        <f t="shared" si="378"/>
        <v>0.52173913043478259</v>
      </c>
      <c r="AO152" s="20">
        <f t="shared" si="355"/>
        <v>0.52380952380952384</v>
      </c>
      <c r="AP152" s="20">
        <f t="shared" si="356"/>
        <v>0.49152542372881358</v>
      </c>
      <c r="AQ152" s="20">
        <f t="shared" si="357"/>
        <v>0.48251748251748255</v>
      </c>
      <c r="AR152" s="20">
        <f t="shared" si="358"/>
        <v>0.29230769230769232</v>
      </c>
      <c r="AS152" s="20">
        <f t="shared" si="359"/>
        <v>0.30434782608695654</v>
      </c>
      <c r="AT152" s="20">
        <f t="shared" si="360"/>
        <v>0.25</v>
      </c>
      <c r="AU152" s="20">
        <f t="shared" si="379"/>
        <v>0.25</v>
      </c>
      <c r="AV152" s="20">
        <f t="shared" si="380"/>
        <v>0.25</v>
      </c>
      <c r="AW152" s="20">
        <f t="shared" si="381"/>
        <v>0.25</v>
      </c>
    </row>
    <row r="154" spans="2:49" x14ac:dyDescent="0.3">
      <c r="AC154" s="302" t="s">
        <v>182</v>
      </c>
    </row>
    <row r="155" spans="2:49" x14ac:dyDescent="0.3">
      <c r="AC155" s="302" t="s">
        <v>184</v>
      </c>
    </row>
  </sheetData>
  <conditionalFormatting sqref="AC82:AJ101">
    <cfRule type="colorScale" priority="7">
      <colorScale>
        <cfvo type="min"/>
        <cfvo type="max"/>
        <color rgb="FFFFEF9C"/>
        <color rgb="FFFF7128"/>
      </colorScale>
    </cfRule>
  </conditionalFormatting>
  <conditionalFormatting sqref="AC31:AJ50">
    <cfRule type="colorScale" priority="6">
      <colorScale>
        <cfvo type="min"/>
        <cfvo type="max"/>
        <color rgb="FFFFEF9C"/>
        <color rgb="FFFF7128"/>
      </colorScale>
    </cfRule>
  </conditionalFormatting>
  <conditionalFormatting sqref="AC133:AJ152">
    <cfRule type="colorScale" priority="5">
      <colorScale>
        <cfvo type="min"/>
        <cfvo type="max"/>
        <color rgb="FFFFEF9C"/>
        <color rgb="FFFF7128"/>
      </colorScale>
    </cfRule>
  </conditionalFormatting>
  <conditionalFormatting sqref="AL31:AW50">
    <cfRule type="colorScale" priority="4">
      <colorScale>
        <cfvo type="min"/>
        <cfvo type="max"/>
        <color rgb="FFFFEF9C"/>
        <color rgb="FFFF7128"/>
      </colorScale>
    </cfRule>
  </conditionalFormatting>
  <conditionalFormatting sqref="AL82:AW101">
    <cfRule type="colorScale" priority="3">
      <colorScale>
        <cfvo type="min"/>
        <cfvo type="max"/>
        <color rgb="FFFFEF9C"/>
        <color rgb="FFFF7128"/>
      </colorScale>
    </cfRule>
  </conditionalFormatting>
  <conditionalFormatting sqref="AL133:AW152">
    <cfRule type="colorScale" priority="1">
      <colorScale>
        <cfvo type="min"/>
        <cfvo type="max"/>
        <color rgb="FFFFEF9C"/>
        <color rgb="FFFF7128"/>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M23"/>
  <sheetViews>
    <sheetView workbookViewId="0">
      <selection activeCell="D7" sqref="D7"/>
    </sheetView>
  </sheetViews>
  <sheetFormatPr defaultRowHeight="14.4" x14ac:dyDescent="0.3"/>
  <cols>
    <col min="1" max="1" width="12.5546875" bestFit="1" customWidth="1"/>
    <col min="2" max="2" width="10.5546875" style="196" bestFit="1" customWidth="1"/>
    <col min="3" max="3" width="15.33203125" style="196" bestFit="1" customWidth="1"/>
    <col min="4" max="4" width="15.6640625" style="196" bestFit="1" customWidth="1"/>
    <col min="5" max="5" width="15.44140625" style="196" bestFit="1" customWidth="1"/>
    <col min="6" max="6" width="15.6640625" style="196" bestFit="1" customWidth="1"/>
  </cols>
  <sheetData>
    <row r="1" spans="1:13" ht="15" thickBot="1" x14ac:dyDescent="0.35">
      <c r="A1" s="137" t="s">
        <v>61</v>
      </c>
      <c r="B1" s="194" t="s">
        <v>62</v>
      </c>
      <c r="C1" s="194" t="s">
        <v>63</v>
      </c>
      <c r="D1" s="194" t="s">
        <v>64</v>
      </c>
      <c r="E1" s="194" t="s">
        <v>65</v>
      </c>
      <c r="F1" s="195" t="s">
        <v>66</v>
      </c>
    </row>
    <row r="2" spans="1:13" x14ac:dyDescent="0.3">
      <c r="A2" s="237">
        <v>1</v>
      </c>
      <c r="B2" s="238">
        <v>659000</v>
      </c>
      <c r="C2" s="238">
        <v>138000</v>
      </c>
      <c r="D2" s="238">
        <v>2771911</v>
      </c>
      <c r="E2" s="238">
        <v>106000</v>
      </c>
      <c r="F2" s="241">
        <v>405000</v>
      </c>
      <c r="G2" s="223" t="s">
        <v>91</v>
      </c>
    </row>
    <row r="3" spans="1:13" x14ac:dyDescent="0.3">
      <c r="A3" s="237">
        <v>2</v>
      </c>
      <c r="B3" s="238">
        <v>305300</v>
      </c>
      <c r="C3" s="239">
        <v>0</v>
      </c>
      <c r="D3" s="238">
        <v>2779989</v>
      </c>
      <c r="E3" s="239">
        <f>C3*(100%-$F$9%)</f>
        <v>0</v>
      </c>
      <c r="F3" s="240">
        <f>D3*(100%-$F$10%)</f>
        <v>2779989</v>
      </c>
      <c r="G3" s="223" t="s">
        <v>92</v>
      </c>
    </row>
    <row r="4" spans="1:13" x14ac:dyDescent="0.3">
      <c r="A4" s="237">
        <v>3</v>
      </c>
      <c r="B4" s="238">
        <v>305300</v>
      </c>
      <c r="C4" s="238">
        <v>64100</v>
      </c>
      <c r="D4" s="238">
        <v>2814613</v>
      </c>
      <c r="E4" s="238">
        <v>49400</v>
      </c>
      <c r="F4" s="242">
        <v>188100</v>
      </c>
      <c r="G4" s="223" t="s">
        <v>93</v>
      </c>
    </row>
    <row r="5" spans="1:13" ht="15" thickBot="1" x14ac:dyDescent="0.35">
      <c r="A5" s="237">
        <v>4</v>
      </c>
      <c r="B5" s="238">
        <v>305300</v>
      </c>
      <c r="C5" s="238">
        <v>64100</v>
      </c>
      <c r="D5" s="238">
        <v>2798744</v>
      </c>
      <c r="E5" s="238">
        <v>60900</v>
      </c>
      <c r="F5" s="242">
        <v>217100</v>
      </c>
      <c r="G5" s="99" t="s">
        <v>94</v>
      </c>
    </row>
    <row r="6" spans="1:13" x14ac:dyDescent="0.3">
      <c r="A6" s="243"/>
      <c r="B6" s="244"/>
      <c r="C6" s="245"/>
      <c r="D6" s="245"/>
      <c r="E6" s="245"/>
      <c r="F6" s="245"/>
    </row>
    <row r="8" spans="1:13" x14ac:dyDescent="0.3">
      <c r="C8" s="246"/>
      <c r="D8" s="246"/>
      <c r="E8" s="246"/>
      <c r="F8" s="246"/>
      <c r="G8" s="247"/>
      <c r="H8" s="247"/>
      <c r="I8" s="247"/>
      <c r="J8" s="247"/>
      <c r="K8" s="247"/>
      <c r="L8" s="247"/>
      <c r="M8" s="247"/>
    </row>
    <row r="9" spans="1:13" ht="15" thickBot="1" x14ac:dyDescent="0.35">
      <c r="C9" s="246"/>
      <c r="D9" s="246"/>
      <c r="E9" s="246"/>
      <c r="F9" s="248"/>
      <c r="G9" s="247"/>
      <c r="H9" s="247"/>
      <c r="I9" s="247"/>
      <c r="J9" s="247"/>
      <c r="K9" s="247"/>
      <c r="L9" s="247"/>
      <c r="M9" s="247"/>
    </row>
    <row r="10" spans="1:13" ht="15" thickBot="1" x14ac:dyDescent="0.35">
      <c r="A10" s="137" t="s">
        <v>61</v>
      </c>
      <c r="C10" s="246"/>
      <c r="D10" s="246"/>
      <c r="E10" s="246"/>
      <c r="F10" s="248"/>
      <c r="G10" s="247"/>
      <c r="H10" s="247"/>
      <c r="I10" s="247"/>
      <c r="J10" s="247"/>
      <c r="K10" s="247"/>
      <c r="L10" s="247"/>
      <c r="M10" s="247"/>
    </row>
    <row r="11" spans="1:13" x14ac:dyDescent="0.3">
      <c r="A11" s="237">
        <v>1</v>
      </c>
      <c r="B11" s="223" t="s">
        <v>91</v>
      </c>
      <c r="D11" s="246"/>
      <c r="E11" s="246"/>
      <c r="F11" s="246"/>
      <c r="G11" s="247"/>
      <c r="H11" s="247"/>
      <c r="I11" s="247"/>
      <c r="J11" s="247"/>
      <c r="K11" s="247"/>
      <c r="L11" s="247"/>
      <c r="M11" s="247"/>
    </row>
    <row r="12" spans="1:13" x14ac:dyDescent="0.3">
      <c r="A12" s="237">
        <v>2</v>
      </c>
      <c r="B12" s="223" t="s">
        <v>92</v>
      </c>
      <c r="D12" s="246"/>
      <c r="E12" s="246"/>
      <c r="F12" s="246"/>
      <c r="G12" s="247"/>
      <c r="H12" s="247"/>
      <c r="I12" s="247"/>
      <c r="J12" s="247"/>
      <c r="K12" s="247"/>
      <c r="L12" s="247"/>
      <c r="M12" s="247"/>
    </row>
    <row r="13" spans="1:13" x14ac:dyDescent="0.3">
      <c r="A13" s="237">
        <v>3</v>
      </c>
      <c r="B13" s="196" t="s">
        <v>96</v>
      </c>
      <c r="C13" s="223"/>
      <c r="D13" s="246"/>
      <c r="E13" s="246"/>
      <c r="F13" s="246"/>
      <c r="G13" s="247"/>
      <c r="H13" s="247"/>
      <c r="I13" s="247"/>
      <c r="J13" s="247"/>
      <c r="K13" s="247"/>
      <c r="L13" s="247"/>
      <c r="M13" s="247"/>
    </row>
    <row r="14" spans="1:13" x14ac:dyDescent="0.3">
      <c r="B14" s="223" t="s">
        <v>97</v>
      </c>
      <c r="F14" s="246"/>
      <c r="G14" s="247"/>
      <c r="H14" s="247"/>
      <c r="I14" s="247"/>
      <c r="J14" s="247"/>
      <c r="K14" s="247"/>
      <c r="L14" s="247"/>
      <c r="M14" s="247"/>
    </row>
    <row r="15" spans="1:13" x14ac:dyDescent="0.3">
      <c r="A15" s="237">
        <v>4</v>
      </c>
      <c r="B15" s="196" t="s">
        <v>96</v>
      </c>
      <c r="D15" s="246"/>
      <c r="E15" s="246"/>
      <c r="F15" s="246"/>
      <c r="G15" s="247"/>
      <c r="H15" s="247"/>
      <c r="I15" s="247"/>
      <c r="J15" s="247"/>
      <c r="K15" s="247"/>
      <c r="L15" s="247"/>
      <c r="M15" s="247"/>
    </row>
    <row r="16" spans="1:13" s="223" customFormat="1" x14ac:dyDescent="0.3">
      <c r="A16" s="256"/>
      <c r="B16" s="99" t="s">
        <v>98</v>
      </c>
      <c r="C16" s="99"/>
      <c r="D16" s="246"/>
      <c r="E16" s="246"/>
      <c r="F16" s="246"/>
      <c r="G16" s="247"/>
      <c r="H16" s="247"/>
      <c r="I16" s="247"/>
      <c r="J16" s="247"/>
      <c r="K16" s="247"/>
      <c r="L16" s="247"/>
      <c r="M16" s="247"/>
    </row>
    <row r="17" spans="1:13" s="223" customFormat="1" x14ac:dyDescent="0.3">
      <c r="A17" s="256"/>
      <c r="B17" s="196"/>
      <c r="C17" s="99"/>
      <c r="D17" s="246"/>
      <c r="E17" s="246"/>
      <c r="F17" s="246"/>
      <c r="G17" s="247"/>
      <c r="H17" s="247"/>
      <c r="I17" s="247"/>
      <c r="J17" s="247"/>
      <c r="K17" s="247"/>
      <c r="L17" s="247"/>
      <c r="M17" s="247"/>
    </row>
    <row r="18" spans="1:13" x14ac:dyDescent="0.3">
      <c r="C18" s="246"/>
      <c r="D18" s="246"/>
      <c r="E18" s="246"/>
      <c r="F18" s="246"/>
      <c r="G18" s="247"/>
      <c r="H18" s="247"/>
      <c r="I18" s="247"/>
      <c r="J18" s="247"/>
      <c r="K18" s="247"/>
      <c r="L18" s="247"/>
      <c r="M18" s="247"/>
    </row>
    <row r="19" spans="1:13" ht="15.6" x14ac:dyDescent="0.3">
      <c r="B19" s="255" t="s">
        <v>95</v>
      </c>
      <c r="C19" s="246"/>
      <c r="D19" s="246"/>
      <c r="E19" s="246"/>
      <c r="F19" s="246"/>
      <c r="G19" s="247"/>
      <c r="H19" s="247"/>
      <c r="I19" s="247"/>
      <c r="J19" s="247"/>
      <c r="K19" s="247"/>
      <c r="L19" s="247"/>
      <c r="M19" s="247"/>
    </row>
    <row r="20" spans="1:13" x14ac:dyDescent="0.3">
      <c r="C20" s="246"/>
      <c r="D20" s="246"/>
      <c r="E20" s="246"/>
      <c r="F20" s="246"/>
      <c r="G20" s="247"/>
      <c r="H20" s="247"/>
      <c r="I20" s="239"/>
      <c r="J20" s="239"/>
      <c r="K20" s="247"/>
      <c r="L20" s="247"/>
      <c r="M20" s="247"/>
    </row>
    <row r="21" spans="1:13" x14ac:dyDescent="0.3">
      <c r="C21" s="246"/>
      <c r="D21" s="246"/>
      <c r="E21" s="246"/>
      <c r="F21" s="246"/>
      <c r="G21" s="247"/>
      <c r="H21" s="247"/>
      <c r="I21" s="247"/>
      <c r="J21" s="247"/>
      <c r="K21" s="247"/>
      <c r="L21" s="247"/>
      <c r="M21" s="247"/>
    </row>
    <row r="22" spans="1:13" x14ac:dyDescent="0.3">
      <c r="C22" s="246"/>
      <c r="D22" s="246"/>
      <c r="E22" s="246"/>
      <c r="F22" s="246"/>
      <c r="G22" s="247"/>
      <c r="H22" s="247"/>
      <c r="I22" s="247"/>
      <c r="J22" s="247"/>
      <c r="K22" s="247"/>
      <c r="L22" s="247"/>
      <c r="M22" s="247"/>
    </row>
    <row r="23" spans="1:13" x14ac:dyDescent="0.3">
      <c r="C23" s="246"/>
      <c r="D23" s="246"/>
      <c r="E23" s="246"/>
      <c r="F23" s="246"/>
      <c r="G23" s="247"/>
      <c r="H23" s="247"/>
      <c r="I23" s="247"/>
      <c r="J23" s="247"/>
      <c r="K23" s="247"/>
      <c r="L23" s="247"/>
      <c r="M23" s="24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S65"/>
  <sheetViews>
    <sheetView workbookViewId="0">
      <selection activeCell="O10" sqref="O10"/>
    </sheetView>
  </sheetViews>
  <sheetFormatPr defaultRowHeight="14.4" x14ac:dyDescent="0.3"/>
  <cols>
    <col min="1" max="1" width="31" bestFit="1" customWidth="1"/>
    <col min="17" max="17" width="14.6640625" bestFit="1" customWidth="1"/>
    <col min="18" max="18" width="11.33203125" customWidth="1"/>
    <col min="19" max="19" width="12.5546875" customWidth="1"/>
  </cols>
  <sheetData>
    <row r="1" spans="1:19" x14ac:dyDescent="0.3">
      <c r="A1" s="18" t="s">
        <v>105</v>
      </c>
      <c r="B1" t="s">
        <v>0</v>
      </c>
      <c r="C1" t="s">
        <v>1</v>
      </c>
      <c r="D1" t="s">
        <v>2</v>
      </c>
      <c r="E1" t="s">
        <v>3</v>
      </c>
      <c r="F1" t="s">
        <v>4</v>
      </c>
      <c r="G1" t="s">
        <v>5</v>
      </c>
      <c r="H1" t="s">
        <v>6</v>
      </c>
      <c r="I1" t="s">
        <v>7</v>
      </c>
      <c r="J1" t="s">
        <v>8</v>
      </c>
      <c r="K1" t="s">
        <v>9</v>
      </c>
      <c r="L1" t="s">
        <v>10</v>
      </c>
      <c r="M1" t="s">
        <v>11</v>
      </c>
      <c r="N1" s="230" t="s">
        <v>72</v>
      </c>
      <c r="O1" t="s">
        <v>71</v>
      </c>
    </row>
    <row r="2" spans="1:19" x14ac:dyDescent="0.3">
      <c r="A2" s="223" t="s">
        <v>101</v>
      </c>
      <c r="B2">
        <v>8820.9867000000013</v>
      </c>
      <c r="C2">
        <v>7836.4318999999996</v>
      </c>
      <c r="D2">
        <v>21684.9166</v>
      </c>
      <c r="E2">
        <v>22319.684000000001</v>
      </c>
      <c r="F2">
        <v>108984.33050000001</v>
      </c>
      <c r="G2">
        <v>110875.96830000001</v>
      </c>
      <c r="H2">
        <v>43190.650899999993</v>
      </c>
      <c r="I2">
        <v>39963.883099999999</v>
      </c>
      <c r="J2">
        <v>17898.3557</v>
      </c>
      <c r="K2">
        <v>19219.573</v>
      </c>
      <c r="L2">
        <v>5794.95</v>
      </c>
      <c r="M2">
        <v>6041.4146999999994</v>
      </c>
      <c r="N2" s="296">
        <f>SUM(B2:M2)</f>
        <v>412631.14540000004</v>
      </c>
      <c r="Q2" s="58"/>
      <c r="R2" s="58" t="s">
        <v>133</v>
      </c>
      <c r="S2" s="58" t="s">
        <v>134</v>
      </c>
    </row>
    <row r="3" spans="1:19" s="223" customFormat="1" x14ac:dyDescent="0.3">
      <c r="A3" s="223" t="s">
        <v>128</v>
      </c>
      <c r="B3" s="223">
        <f>SUM(B15:B17)</f>
        <v>10148.2399</v>
      </c>
      <c r="C3" s="223">
        <f t="shared" ref="C3:M3" si="0">SUM(C15:C17)</f>
        <v>8953.1225999999988</v>
      </c>
      <c r="D3" s="223">
        <f t="shared" si="0"/>
        <v>23386.2346</v>
      </c>
      <c r="E3" s="223">
        <f t="shared" si="0"/>
        <v>23865.998800000001</v>
      </c>
      <c r="F3" s="223">
        <f t="shared" si="0"/>
        <v>110421.41500000001</v>
      </c>
      <c r="G3" s="223">
        <f t="shared" si="0"/>
        <v>112235.13920000001</v>
      </c>
      <c r="H3" s="223">
        <f t="shared" si="0"/>
        <v>44497.6443</v>
      </c>
      <c r="I3" s="223">
        <f t="shared" si="0"/>
        <v>41230.039400000001</v>
      </c>
      <c r="J3" s="223">
        <f t="shared" si="0"/>
        <v>19131.738600000001</v>
      </c>
      <c r="K3" s="223">
        <f t="shared" si="0"/>
        <v>20431.697199999999</v>
      </c>
      <c r="L3" s="223">
        <f t="shared" si="0"/>
        <v>6309.4668000000001</v>
      </c>
      <c r="M3" s="223">
        <f t="shared" si="0"/>
        <v>6544.8752000000004</v>
      </c>
      <c r="N3" s="296">
        <f>SUM(B3:M3)</f>
        <v>427155.61159999995</v>
      </c>
      <c r="Q3" s="58" t="s">
        <v>130</v>
      </c>
      <c r="R3" s="261">
        <v>465588.08582424303</v>
      </c>
      <c r="S3" s="236" t="s">
        <v>135</v>
      </c>
    </row>
    <row r="4" spans="1:19" s="223" customFormat="1" x14ac:dyDescent="0.3">
      <c r="A4" s="223" t="s">
        <v>129</v>
      </c>
      <c r="B4" s="223">
        <f>SUM(B20:B22)</f>
        <v>12099.140475449882</v>
      </c>
      <c r="C4" s="223">
        <f t="shared" ref="C4:M4" si="1">SUM(C20:C22)</f>
        <v>11529.372687503119</v>
      </c>
      <c r="D4" s="223">
        <f t="shared" si="1"/>
        <v>27715.150183983445</v>
      </c>
      <c r="E4" s="223">
        <f t="shared" si="1"/>
        <v>27584.85921030656</v>
      </c>
      <c r="F4" s="223">
        <f t="shared" si="1"/>
        <v>114325.13026702215</v>
      </c>
      <c r="G4" s="223">
        <f t="shared" si="1"/>
        <v>119259.80993582789</v>
      </c>
      <c r="H4" s="223">
        <f t="shared" si="1"/>
        <v>52888.053460329997</v>
      </c>
      <c r="I4" s="223">
        <f t="shared" si="1"/>
        <v>48454.89346033</v>
      </c>
      <c r="J4" s="223">
        <f t="shared" si="1"/>
        <v>16192.436998211477</v>
      </c>
      <c r="K4" s="223">
        <f t="shared" si="1"/>
        <v>17755.321564818525</v>
      </c>
      <c r="L4" s="223">
        <f t="shared" si="1"/>
        <v>8900.0696297344257</v>
      </c>
      <c r="M4" s="223">
        <f t="shared" si="1"/>
        <v>8883.8479507255743</v>
      </c>
      <c r="N4" s="296">
        <f>SUM(B4:M4)</f>
        <v>465588.08582424303</v>
      </c>
      <c r="Q4" s="58" t="s">
        <v>131</v>
      </c>
      <c r="R4" s="262">
        <v>427155.61159999995</v>
      </c>
      <c r="S4" s="260">
        <f>($R$3-R4)/$R$3</f>
        <v>8.2546086110010838E-2</v>
      </c>
    </row>
    <row r="5" spans="1:19" s="302" customFormat="1" x14ac:dyDescent="0.3">
      <c r="A5" s="302" t="s">
        <v>187</v>
      </c>
      <c r="B5" s="302">
        <v>846.11747429399998</v>
      </c>
      <c r="C5" s="302">
        <v>791.52925014599998</v>
      </c>
      <c r="D5" s="302">
        <v>48771.684352908196</v>
      </c>
      <c r="E5" s="302">
        <v>47198.404212491805</v>
      </c>
      <c r="F5" s="302">
        <v>64783.043380509844</v>
      </c>
      <c r="G5" s="302">
        <v>62693.267787590172</v>
      </c>
      <c r="H5" s="302" t="s">
        <v>195</v>
      </c>
      <c r="N5" s="296">
        <f>SUM(B5:M5)</f>
        <v>225084.04645794001</v>
      </c>
      <c r="Q5" s="58"/>
      <c r="R5" s="262"/>
      <c r="S5" s="260"/>
    </row>
    <row r="6" spans="1:19" s="302" customFormat="1" x14ac:dyDescent="0.3">
      <c r="A6" s="302" t="s">
        <v>196</v>
      </c>
      <c r="B6" s="302">
        <v>5130.5901730833411</v>
      </c>
      <c r="C6" s="302">
        <v>4356.2943083462433</v>
      </c>
      <c r="D6" s="302">
        <v>7823.4841713852675</v>
      </c>
      <c r="E6" s="302">
        <v>10011.715646430903</v>
      </c>
      <c r="F6" s="302">
        <v>128562.86990318463</v>
      </c>
      <c r="G6" s="302">
        <v>127537.40666790772</v>
      </c>
      <c r="H6" s="302">
        <v>37407.162550748333</v>
      </c>
      <c r="I6" s="302">
        <v>34463.922343748338</v>
      </c>
      <c r="J6" s="302">
        <v>17233.193417101105</v>
      </c>
      <c r="K6" s="302">
        <v>17465.64256504448</v>
      </c>
      <c r="L6" s="302">
        <v>5551.0573360194439</v>
      </c>
      <c r="M6" s="302">
        <v>5612.3219273534269</v>
      </c>
      <c r="N6" s="353"/>
      <c r="Q6" s="58"/>
      <c r="R6" s="262"/>
      <c r="S6" s="260"/>
    </row>
    <row r="7" spans="1:19" s="302" customFormat="1" x14ac:dyDescent="0.3">
      <c r="A7" s="302" t="s">
        <v>197</v>
      </c>
      <c r="B7" s="302">
        <v>1677.8196194564794</v>
      </c>
      <c r="C7" s="302">
        <v>2041.543135309078</v>
      </c>
      <c r="D7" s="302">
        <v>18695.358698721881</v>
      </c>
      <c r="E7" s="302">
        <v>19045.141738298593</v>
      </c>
      <c r="F7" s="302">
        <v>25946.686372438329</v>
      </c>
      <c r="G7" s="302">
        <v>26047.078470695156</v>
      </c>
      <c r="H7" s="302">
        <v>19461.88951734412</v>
      </c>
      <c r="I7" s="302">
        <v>19068.474238144121</v>
      </c>
      <c r="J7" s="302">
        <v>58653.113642339609</v>
      </c>
      <c r="K7" s="302">
        <v>63777.431121557594</v>
      </c>
      <c r="L7" s="302">
        <v>21503.78418299256</v>
      </c>
      <c r="M7" s="302">
        <v>20442.17738929898</v>
      </c>
      <c r="N7" s="353"/>
      <c r="Q7" s="58"/>
      <c r="R7" s="262"/>
      <c r="S7" s="260"/>
    </row>
    <row r="8" spans="1:19" s="223" customFormat="1" x14ac:dyDescent="0.3">
      <c r="N8" s="74"/>
      <c r="Q8" s="58" t="s">
        <v>132</v>
      </c>
      <c r="R8" s="262">
        <v>412631.14540000004</v>
      </c>
      <c r="S8" s="260">
        <f>($R$3-R8)/$R$3</f>
        <v>0.11374204374343451</v>
      </c>
    </row>
    <row r="9" spans="1:19" x14ac:dyDescent="0.3">
      <c r="A9" s="18" t="s">
        <v>125</v>
      </c>
    </row>
    <row r="10" spans="1:19" x14ac:dyDescent="0.3">
      <c r="A10" s="223" t="s">
        <v>102</v>
      </c>
      <c r="B10" s="223">
        <v>0</v>
      </c>
      <c r="C10" s="223">
        <v>0</v>
      </c>
      <c r="D10" s="223">
        <v>1271.7873999999999</v>
      </c>
      <c r="E10" s="223">
        <v>2645.3879999999999</v>
      </c>
      <c r="F10" s="223">
        <v>4196.2251999999999</v>
      </c>
      <c r="G10" s="223">
        <v>9541.0889999999999</v>
      </c>
      <c r="H10" s="223">
        <v>5527.6000999999997</v>
      </c>
      <c r="I10" s="223">
        <v>2312.9486999999999</v>
      </c>
      <c r="J10" s="223">
        <v>265.1497</v>
      </c>
      <c r="K10" s="223">
        <v>948.79690000000005</v>
      </c>
      <c r="L10" s="223">
        <v>0</v>
      </c>
      <c r="M10" s="223">
        <v>0</v>
      </c>
    </row>
    <row r="11" spans="1:19" x14ac:dyDescent="0.3">
      <c r="A11" s="223" t="s">
        <v>103</v>
      </c>
      <c r="B11">
        <v>1669.9133000000002</v>
      </c>
      <c r="C11" s="223">
        <v>1380.8725999999999</v>
      </c>
      <c r="D11" s="223">
        <v>13383.6435</v>
      </c>
      <c r="E11" s="223">
        <v>12874.6873</v>
      </c>
      <c r="F11" s="223">
        <v>33580.715600000003</v>
      </c>
      <c r="G11" s="223">
        <v>32446.643400000001</v>
      </c>
      <c r="H11" s="223">
        <v>19487.731899999999</v>
      </c>
      <c r="I11" s="223">
        <v>19471.010299999998</v>
      </c>
      <c r="J11" s="223">
        <v>11887.2327</v>
      </c>
      <c r="K11" s="223">
        <v>12296.8282</v>
      </c>
      <c r="L11" s="223">
        <v>3129.3827999999999</v>
      </c>
      <c r="M11" s="223">
        <v>3251.7223999999997</v>
      </c>
    </row>
    <row r="12" spans="1:19" x14ac:dyDescent="0.3">
      <c r="A12" s="223" t="s">
        <v>104</v>
      </c>
      <c r="B12">
        <v>7151.0734000000002</v>
      </c>
      <c r="C12" s="223">
        <v>6455.5592999999999</v>
      </c>
      <c r="D12" s="223">
        <v>7029.4857000000002</v>
      </c>
      <c r="E12" s="223">
        <v>6799.6086999999998</v>
      </c>
      <c r="F12" s="223">
        <v>71207.3897</v>
      </c>
      <c r="G12" s="223">
        <v>68888.2359</v>
      </c>
      <c r="H12" s="223">
        <v>18175.318899999998</v>
      </c>
      <c r="I12" s="223">
        <v>18179.9241</v>
      </c>
      <c r="J12" s="223">
        <v>5745.9732999999997</v>
      </c>
      <c r="K12" s="223">
        <v>5973.9479000000001</v>
      </c>
      <c r="L12" s="223">
        <v>2665.5672</v>
      </c>
      <c r="M12" s="223">
        <v>2789.6923000000002</v>
      </c>
    </row>
    <row r="14" spans="1:19" x14ac:dyDescent="0.3">
      <c r="A14" s="18" t="s">
        <v>126</v>
      </c>
      <c r="B14" s="223"/>
      <c r="C14" s="223"/>
      <c r="D14" s="223"/>
      <c r="E14" s="223"/>
      <c r="F14" s="223"/>
      <c r="G14" s="223"/>
      <c r="H14" s="223"/>
      <c r="I14" s="223"/>
      <c r="J14" s="223"/>
      <c r="K14" s="223"/>
      <c r="L14" s="223"/>
      <c r="M14" s="223"/>
    </row>
    <row r="15" spans="1:19" x14ac:dyDescent="0.3">
      <c r="A15" s="223" t="s">
        <v>106</v>
      </c>
      <c r="B15" s="223">
        <v>0</v>
      </c>
      <c r="C15" s="223">
        <v>0</v>
      </c>
      <c r="D15" s="223">
        <v>2017.7573</v>
      </c>
      <c r="E15" s="223">
        <v>3359.7103000000002</v>
      </c>
      <c r="F15" s="223">
        <v>4894.5339000000004</v>
      </c>
      <c r="G15" s="223">
        <v>10231.294900000001</v>
      </c>
      <c r="H15" s="223">
        <v>6213.7058999999999</v>
      </c>
      <c r="I15" s="223">
        <v>2996.9798999999998</v>
      </c>
      <c r="J15" s="223">
        <v>948.13120000000004</v>
      </c>
      <c r="K15" s="223">
        <v>1631.2472</v>
      </c>
      <c r="L15" s="223">
        <v>0</v>
      </c>
      <c r="M15" s="223">
        <v>0</v>
      </c>
      <c r="O15" s="223" t="s">
        <v>114</v>
      </c>
    </row>
    <row r="16" spans="1:19" x14ac:dyDescent="0.3">
      <c r="A16" s="223" t="s">
        <v>107</v>
      </c>
      <c r="B16" s="223">
        <f>B28+B30</f>
        <v>2930.6558</v>
      </c>
      <c r="C16" s="223">
        <f t="shared" ref="C16:M16" si="2">C28+C30</f>
        <v>2331.2278999999999</v>
      </c>
      <c r="D16" s="223">
        <f t="shared" si="2"/>
        <v>14109.9781</v>
      </c>
      <c r="E16" s="223">
        <f t="shared" si="2"/>
        <v>13439.3819</v>
      </c>
      <c r="F16" s="223">
        <f t="shared" si="2"/>
        <v>34028.809099999999</v>
      </c>
      <c r="G16" s="223">
        <f t="shared" si="2"/>
        <v>32810.642699999997</v>
      </c>
      <c r="H16" s="223">
        <f t="shared" si="2"/>
        <v>19791.092700000001</v>
      </c>
      <c r="I16" s="223">
        <f t="shared" si="2"/>
        <v>19730.652600000001</v>
      </c>
      <c r="J16" s="223">
        <f t="shared" si="2"/>
        <v>12115.36</v>
      </c>
      <c r="K16" s="223">
        <f t="shared" si="2"/>
        <v>12502.2397</v>
      </c>
      <c r="L16" s="223">
        <f t="shared" si="2"/>
        <v>3318.4229</v>
      </c>
      <c r="M16" s="223">
        <f t="shared" si="2"/>
        <v>3428.9643999999998</v>
      </c>
    </row>
    <row r="17" spans="1:13" x14ac:dyDescent="0.3">
      <c r="A17" s="223" t="s">
        <v>108</v>
      </c>
      <c r="B17" s="223">
        <f>B27+B29</f>
        <v>7217.5841</v>
      </c>
      <c r="C17" s="223">
        <f t="shared" ref="C17:M17" si="3">C27+C29</f>
        <v>6621.8946999999998</v>
      </c>
      <c r="D17" s="223">
        <f t="shared" si="3"/>
        <v>7258.4992000000002</v>
      </c>
      <c r="E17" s="223">
        <f t="shared" si="3"/>
        <v>7066.9066000000003</v>
      </c>
      <c r="F17" s="223">
        <f t="shared" si="3"/>
        <v>71498.072</v>
      </c>
      <c r="G17" s="223">
        <f t="shared" si="3"/>
        <v>69193.2016</v>
      </c>
      <c r="H17" s="223">
        <f t="shared" si="3"/>
        <v>18492.845699999998</v>
      </c>
      <c r="I17" s="223">
        <f t="shared" si="3"/>
        <v>18502.406900000002</v>
      </c>
      <c r="J17" s="223">
        <f t="shared" si="3"/>
        <v>6068.2474000000002</v>
      </c>
      <c r="K17" s="223">
        <f t="shared" si="3"/>
        <v>6298.2102999999997</v>
      </c>
      <c r="L17" s="223">
        <f t="shared" si="3"/>
        <v>2991.0439000000001</v>
      </c>
      <c r="M17" s="223">
        <f t="shared" si="3"/>
        <v>3115.9108000000001</v>
      </c>
    </row>
    <row r="18" spans="1:13" s="223" customFormat="1" x14ac:dyDescent="0.3"/>
    <row r="19" spans="1:13" s="223" customFormat="1" x14ac:dyDescent="0.3">
      <c r="A19" s="18" t="s">
        <v>127</v>
      </c>
    </row>
    <row r="20" spans="1:13" s="223" customFormat="1" x14ac:dyDescent="0.3">
      <c r="A20" s="223" t="s">
        <v>122</v>
      </c>
      <c r="B20" s="223">
        <f>B35</f>
        <v>473.75</v>
      </c>
      <c r="C20" s="223">
        <f>C35</f>
        <v>1029.02</v>
      </c>
      <c r="D20" s="223">
        <f t="shared" ref="D20:M20" si="4">D35</f>
        <v>4232.62</v>
      </c>
      <c r="E20" s="223">
        <f t="shared" si="4"/>
        <v>4859.83</v>
      </c>
      <c r="F20" s="223">
        <f t="shared" si="4"/>
        <v>6397.07</v>
      </c>
      <c r="G20" s="223">
        <f t="shared" si="4"/>
        <v>14813.3</v>
      </c>
      <c r="H20" s="223">
        <f t="shared" si="4"/>
        <v>8229.5499999999993</v>
      </c>
      <c r="I20" s="223">
        <f t="shared" si="4"/>
        <v>3796.39</v>
      </c>
      <c r="J20" s="223">
        <f t="shared" si="4"/>
        <v>1875.7</v>
      </c>
      <c r="K20" s="223">
        <f t="shared" si="4"/>
        <v>2961.36</v>
      </c>
      <c r="L20" s="223">
        <f t="shared" si="4"/>
        <v>1031.1199999999999</v>
      </c>
      <c r="M20" s="223">
        <f t="shared" si="4"/>
        <v>752.6</v>
      </c>
    </row>
    <row r="21" spans="1:13" s="223" customFormat="1" x14ac:dyDescent="0.3">
      <c r="A21" s="223" t="s">
        <v>123</v>
      </c>
      <c r="B21" s="223">
        <f>B36+B39</f>
        <v>340.48528542399998</v>
      </c>
      <c r="C21" s="223">
        <f t="shared" ref="C21:M21" si="5">C36+C39</f>
        <v>307.535096512</v>
      </c>
      <c r="D21" s="223">
        <f t="shared" si="5"/>
        <v>13698.733646676887</v>
      </c>
      <c r="E21" s="223">
        <f t="shared" si="5"/>
        <v>13256.839012913115</v>
      </c>
      <c r="F21" s="223">
        <f t="shared" si="5"/>
        <v>42510.894989022141</v>
      </c>
      <c r="G21" s="223">
        <f t="shared" si="5"/>
        <v>41139.57579582787</v>
      </c>
      <c r="H21" s="223">
        <f t="shared" si="5"/>
        <v>27022.919958629998</v>
      </c>
      <c r="I21" s="223">
        <f t="shared" si="5"/>
        <v>27022.919958629998</v>
      </c>
      <c r="J21" s="223">
        <f t="shared" si="5"/>
        <v>10802.124332572132</v>
      </c>
      <c r="K21" s="223">
        <f t="shared" si="5"/>
        <v>11162.195143657869</v>
      </c>
      <c r="L21" s="223">
        <f t="shared" si="5"/>
        <v>4954.4667546196724</v>
      </c>
      <c r="M21" s="223">
        <f t="shared" si="5"/>
        <v>5119.6156464403284</v>
      </c>
    </row>
    <row r="22" spans="1:13" x14ac:dyDescent="0.3">
      <c r="A22" s="223" t="s">
        <v>124</v>
      </c>
      <c r="B22" s="223">
        <f>B37+B38</f>
        <v>11284.905190025882</v>
      </c>
      <c r="C22" s="223">
        <f t="shared" ref="C22:M22" si="6">C37+C38</f>
        <v>10192.817590991119</v>
      </c>
      <c r="D22" s="223">
        <f t="shared" si="6"/>
        <v>9783.7965373065581</v>
      </c>
      <c r="E22" s="223">
        <f t="shared" si="6"/>
        <v>9468.1901973934418</v>
      </c>
      <c r="F22" s="223">
        <f t="shared" si="6"/>
        <v>65417.165278000008</v>
      </c>
      <c r="G22" s="223">
        <f t="shared" si="6"/>
        <v>63306.934140000005</v>
      </c>
      <c r="H22" s="223">
        <f t="shared" si="6"/>
        <v>17635.583501699999</v>
      </c>
      <c r="I22" s="223">
        <f t="shared" si="6"/>
        <v>17635.583501699999</v>
      </c>
      <c r="J22" s="223">
        <f t="shared" si="6"/>
        <v>3514.612665639344</v>
      </c>
      <c r="K22" s="223">
        <f t="shared" si="6"/>
        <v>3631.7664211606557</v>
      </c>
      <c r="L22" s="223">
        <f t="shared" si="6"/>
        <v>2914.4828751147538</v>
      </c>
      <c r="M22" s="223">
        <f t="shared" si="6"/>
        <v>3011.6323042852459</v>
      </c>
    </row>
    <row r="23" spans="1:13" s="223" customFormat="1" x14ac:dyDescent="0.3"/>
    <row r="24" spans="1:13" s="223" customFormat="1" x14ac:dyDescent="0.3"/>
    <row r="25" spans="1:13" x14ac:dyDescent="0.3">
      <c r="A25" s="223" t="s">
        <v>109</v>
      </c>
    </row>
    <row r="26" spans="1:13" x14ac:dyDescent="0.3">
      <c r="A26" s="223" t="s">
        <v>106</v>
      </c>
      <c r="B26" s="223">
        <v>0</v>
      </c>
      <c r="C26" s="223">
        <v>0</v>
      </c>
      <c r="D26" s="223">
        <v>2017.7573</v>
      </c>
      <c r="E26" s="223">
        <v>3359.7103000000002</v>
      </c>
      <c r="F26" s="223">
        <v>4894.5339000000004</v>
      </c>
      <c r="G26" s="223">
        <v>10231.294900000001</v>
      </c>
      <c r="H26" s="223">
        <v>6213.7058999999999</v>
      </c>
      <c r="I26" s="223">
        <v>2996.9798999999998</v>
      </c>
      <c r="J26" s="223">
        <v>948.13120000000004</v>
      </c>
      <c r="K26" s="223">
        <v>1631.2472</v>
      </c>
      <c r="L26" s="223">
        <v>0</v>
      </c>
      <c r="M26" s="223">
        <v>0</v>
      </c>
    </row>
    <row r="27" spans="1:13" x14ac:dyDescent="0.3">
      <c r="A27" s="223" t="s">
        <v>110</v>
      </c>
      <c r="B27">
        <v>7214.7936</v>
      </c>
      <c r="C27">
        <v>6621.8946999999998</v>
      </c>
      <c r="D27">
        <v>7258.4992000000002</v>
      </c>
      <c r="E27">
        <v>7066.9066000000003</v>
      </c>
      <c r="F27">
        <v>71498.072</v>
      </c>
      <c r="G27">
        <v>69193.2016</v>
      </c>
      <c r="H27">
        <v>18489.009099999999</v>
      </c>
      <c r="I27">
        <v>18498.943200000002</v>
      </c>
      <c r="J27">
        <v>6068.2474000000002</v>
      </c>
      <c r="K27">
        <v>6298.2102999999997</v>
      </c>
      <c r="L27">
        <v>2991.0439000000001</v>
      </c>
      <c r="M27">
        <v>3115.9108000000001</v>
      </c>
    </row>
    <row r="28" spans="1:13" x14ac:dyDescent="0.3">
      <c r="A28" s="223" t="s">
        <v>111</v>
      </c>
      <c r="B28">
        <v>2922.5517</v>
      </c>
      <c r="C28">
        <v>2317.9283</v>
      </c>
      <c r="D28">
        <v>14092.1636</v>
      </c>
      <c r="E28">
        <v>13419.5931</v>
      </c>
      <c r="F28">
        <v>33970.309399999998</v>
      </c>
      <c r="G28">
        <v>32752.6093</v>
      </c>
      <c r="H28">
        <v>19676.6721</v>
      </c>
      <c r="I28">
        <v>19615.9287</v>
      </c>
      <c r="J28">
        <v>12056.925300000001</v>
      </c>
      <c r="K28">
        <v>12442.458500000001</v>
      </c>
      <c r="L28">
        <v>3295.4477999999999</v>
      </c>
      <c r="M28">
        <v>3405.9031</v>
      </c>
    </row>
    <row r="29" spans="1:13" x14ac:dyDescent="0.3">
      <c r="A29" s="223" t="s">
        <v>113</v>
      </c>
      <c r="B29">
        <v>2.7905000000000002</v>
      </c>
      <c r="C29">
        <v>0</v>
      </c>
      <c r="D29">
        <v>0</v>
      </c>
      <c r="E29">
        <v>0</v>
      </c>
      <c r="F29">
        <v>0</v>
      </c>
      <c r="G29">
        <v>0</v>
      </c>
      <c r="H29">
        <v>3.8365999999999998</v>
      </c>
      <c r="I29">
        <v>3.4636999999999998</v>
      </c>
      <c r="J29">
        <v>0</v>
      </c>
      <c r="K29">
        <v>0</v>
      </c>
      <c r="L29">
        <v>0</v>
      </c>
      <c r="M29">
        <v>0</v>
      </c>
    </row>
    <row r="30" spans="1:13" x14ac:dyDescent="0.3">
      <c r="A30" s="223" t="s">
        <v>112</v>
      </c>
      <c r="B30">
        <v>8.1041000000000007</v>
      </c>
      <c r="C30">
        <v>13.2996</v>
      </c>
      <c r="D30">
        <v>17.814499999999999</v>
      </c>
      <c r="E30">
        <v>19.788799999999998</v>
      </c>
      <c r="F30">
        <v>58.499699999999997</v>
      </c>
      <c r="G30">
        <v>58.0334</v>
      </c>
      <c r="H30">
        <v>114.42059999999999</v>
      </c>
      <c r="I30">
        <v>114.7239</v>
      </c>
      <c r="J30">
        <v>58.434699999999999</v>
      </c>
      <c r="K30">
        <v>59.781199999999998</v>
      </c>
      <c r="L30">
        <v>22.975100000000001</v>
      </c>
      <c r="M30">
        <v>23.061299999999999</v>
      </c>
    </row>
    <row r="31" spans="1:13" s="223" customFormat="1" x14ac:dyDescent="0.3"/>
    <row r="32" spans="1:13" s="223" customFormat="1" x14ac:dyDescent="0.3">
      <c r="A32" s="223" t="s">
        <v>115</v>
      </c>
    </row>
    <row r="33" spans="1:14" x14ac:dyDescent="0.3">
      <c r="A33" s="223" t="s">
        <v>116</v>
      </c>
      <c r="C33" s="223"/>
      <c r="D33" s="223"/>
      <c r="E33" s="223"/>
      <c r="F33" s="223"/>
      <c r="G33" s="223"/>
      <c r="H33" s="223"/>
      <c r="I33" s="223"/>
      <c r="J33" s="223"/>
      <c r="K33" s="223"/>
      <c r="L33" s="223"/>
      <c r="M33" s="223"/>
    </row>
    <row r="34" spans="1:14" x14ac:dyDescent="0.3">
      <c r="B34" t="s">
        <v>0</v>
      </c>
      <c r="C34" t="s">
        <v>1</v>
      </c>
      <c r="D34" t="s">
        <v>2</v>
      </c>
      <c r="E34" t="s">
        <v>3</v>
      </c>
      <c r="F34" t="s">
        <v>4</v>
      </c>
      <c r="G34" t="s">
        <v>5</v>
      </c>
      <c r="H34" t="s">
        <v>6</v>
      </c>
      <c r="I34" t="s">
        <v>7</v>
      </c>
      <c r="J34" t="s">
        <v>8</v>
      </c>
      <c r="K34" t="s">
        <v>9</v>
      </c>
      <c r="L34" t="s">
        <v>10</v>
      </c>
      <c r="M34" t="s">
        <v>11</v>
      </c>
    </row>
    <row r="35" spans="1:14" s="223" customFormat="1" x14ac:dyDescent="0.3">
      <c r="A35" s="223" t="s">
        <v>117</v>
      </c>
      <c r="B35" s="223">
        <v>473.75</v>
      </c>
      <c r="C35" s="223">
        <v>1029.02</v>
      </c>
      <c r="D35" s="223">
        <v>4232.62</v>
      </c>
      <c r="E35" s="223">
        <v>4859.83</v>
      </c>
      <c r="F35" s="223">
        <v>6397.07</v>
      </c>
      <c r="G35" s="223">
        <v>14813.3</v>
      </c>
      <c r="H35" s="223">
        <v>8229.5499999999993</v>
      </c>
      <c r="I35" s="223">
        <v>3796.39</v>
      </c>
      <c r="J35" s="223">
        <v>1875.7</v>
      </c>
      <c r="K35" s="223">
        <v>2961.36</v>
      </c>
      <c r="L35" s="223">
        <v>1031.1199999999999</v>
      </c>
      <c r="M35" s="223">
        <v>752.6</v>
      </c>
      <c r="N35" s="223">
        <f>SUM(B35:M35)</f>
        <v>50452.31</v>
      </c>
    </row>
    <row r="36" spans="1:14" x14ac:dyDescent="0.3">
      <c r="A36" t="s">
        <v>118</v>
      </c>
      <c r="B36">
        <v>340.48528542399998</v>
      </c>
      <c r="C36">
        <v>307.535096512</v>
      </c>
      <c r="D36">
        <v>13698.733646676887</v>
      </c>
      <c r="E36">
        <v>13256.839012913115</v>
      </c>
      <c r="F36">
        <v>42510.894989022141</v>
      </c>
      <c r="G36">
        <v>41139.57579582787</v>
      </c>
      <c r="H36">
        <v>27022.919958629998</v>
      </c>
      <c r="I36">
        <v>27022.919958629998</v>
      </c>
      <c r="J36">
        <v>10802.124332572132</v>
      </c>
      <c r="K36">
        <v>11162.195143657869</v>
      </c>
      <c r="L36">
        <v>4954.4667546196724</v>
      </c>
      <c r="M36">
        <v>5119.6156464403284</v>
      </c>
    </row>
    <row r="37" spans="1:14" x14ac:dyDescent="0.3">
      <c r="A37" t="s">
        <v>119</v>
      </c>
      <c r="B37">
        <v>11245.999151779661</v>
      </c>
      <c r="C37">
        <v>10157.676653220338</v>
      </c>
      <c r="D37">
        <v>9783.7965373065581</v>
      </c>
      <c r="E37">
        <v>9468.1901973934418</v>
      </c>
      <c r="F37">
        <v>65417.165278000008</v>
      </c>
      <c r="G37">
        <v>63306.934140000005</v>
      </c>
      <c r="H37">
        <v>17635.583501699999</v>
      </c>
      <c r="I37">
        <v>17635.583501699999</v>
      </c>
      <c r="J37">
        <v>3514.612665639344</v>
      </c>
      <c r="K37">
        <v>3631.7664211606557</v>
      </c>
      <c r="L37">
        <v>2914.4828751147538</v>
      </c>
      <c r="M37">
        <v>3011.6323042852459</v>
      </c>
    </row>
    <row r="38" spans="1:14" x14ac:dyDescent="0.3">
      <c r="A38" t="s">
        <v>120</v>
      </c>
      <c r="B38">
        <v>38.906038246220348</v>
      </c>
      <c r="C38">
        <v>35.140937770779665</v>
      </c>
      <c r="D38">
        <v>0</v>
      </c>
      <c r="E38">
        <v>0</v>
      </c>
      <c r="F38">
        <v>0</v>
      </c>
      <c r="G38">
        <v>0</v>
      </c>
      <c r="H38">
        <v>0</v>
      </c>
      <c r="I38">
        <v>0</v>
      </c>
      <c r="J38">
        <v>0</v>
      </c>
      <c r="K38">
        <v>0</v>
      </c>
      <c r="L38">
        <v>0</v>
      </c>
      <c r="M38">
        <v>0</v>
      </c>
    </row>
    <row r="39" spans="1:14" x14ac:dyDescent="0.3">
      <c r="A39" t="s">
        <v>121</v>
      </c>
      <c r="B39">
        <v>0</v>
      </c>
      <c r="C39">
        <v>0</v>
      </c>
      <c r="D39">
        <v>0</v>
      </c>
      <c r="E39">
        <v>0</v>
      </c>
      <c r="F39">
        <v>0</v>
      </c>
      <c r="G39">
        <v>0</v>
      </c>
      <c r="H39">
        <v>0</v>
      </c>
      <c r="I39">
        <v>0</v>
      </c>
      <c r="J39">
        <v>0</v>
      </c>
      <c r="K39">
        <v>0</v>
      </c>
      <c r="L39">
        <v>0</v>
      </c>
      <c r="M39">
        <v>0</v>
      </c>
    </row>
    <row r="40" spans="1:14" x14ac:dyDescent="0.3">
      <c r="C40" s="223"/>
      <c r="D40" s="223"/>
      <c r="E40" s="223"/>
      <c r="F40" s="223"/>
      <c r="G40" s="223"/>
      <c r="H40" s="223"/>
      <c r="I40" s="223"/>
      <c r="J40" s="223"/>
      <c r="K40" s="223"/>
      <c r="L40" s="223"/>
      <c r="M40" s="223"/>
    </row>
    <row r="41" spans="1:14" x14ac:dyDescent="0.3">
      <c r="C41" s="223"/>
      <c r="D41" s="223"/>
      <c r="E41" s="223"/>
      <c r="F41" s="223"/>
      <c r="G41" s="223"/>
      <c r="H41" s="223"/>
      <c r="I41" s="223"/>
      <c r="J41" s="223"/>
      <c r="K41" s="223"/>
      <c r="L41" s="223"/>
      <c r="M41" s="223"/>
    </row>
    <row r="52" spans="2:9" x14ac:dyDescent="0.3">
      <c r="B52" t="s">
        <v>188</v>
      </c>
      <c r="C52">
        <v>7</v>
      </c>
    </row>
    <row r="53" spans="2:9" x14ac:dyDescent="0.3">
      <c r="B53" t="s">
        <v>189</v>
      </c>
      <c r="C53" t="s">
        <v>190</v>
      </c>
    </row>
    <row r="54" spans="2:9" x14ac:dyDescent="0.3">
      <c r="B54" t="s">
        <v>191</v>
      </c>
      <c r="C54">
        <v>2012</v>
      </c>
    </row>
    <row r="56" spans="2:9" x14ac:dyDescent="0.3">
      <c r="C56" s="302" t="s">
        <v>193</v>
      </c>
    </row>
    <row r="57" spans="2:9" x14ac:dyDescent="0.3">
      <c r="C57">
        <v>1</v>
      </c>
      <c r="D57">
        <v>2</v>
      </c>
      <c r="E57">
        <v>3</v>
      </c>
      <c r="F57" t="s">
        <v>18</v>
      </c>
    </row>
    <row r="58" spans="2:9" x14ac:dyDescent="0.3">
      <c r="B58" t="s">
        <v>192</v>
      </c>
      <c r="C58">
        <v>1637.6467244399998</v>
      </c>
      <c r="D58">
        <v>95970.088565400001</v>
      </c>
      <c r="E58">
        <v>127476.31116810002</v>
      </c>
      <c r="F58">
        <v>225084.04645794001</v>
      </c>
      <c r="H58">
        <f>SUM(C58:E58)</f>
        <v>225084.04645794001</v>
      </c>
    </row>
    <row r="60" spans="2:9" x14ac:dyDescent="0.3">
      <c r="B60" s="302" t="s">
        <v>54</v>
      </c>
      <c r="C60" s="302" t="s">
        <v>0</v>
      </c>
      <c r="D60" s="302" t="s">
        <v>1</v>
      </c>
      <c r="E60" s="302" t="s">
        <v>2</v>
      </c>
      <c r="F60" s="302" t="s">
        <v>3</v>
      </c>
      <c r="G60" s="302" t="s">
        <v>4</v>
      </c>
      <c r="H60" s="302" t="s">
        <v>5</v>
      </c>
    </row>
    <row r="61" spans="2:9" x14ac:dyDescent="0.3">
      <c r="B61" s="302" t="s">
        <v>194</v>
      </c>
      <c r="C61">
        <v>31</v>
      </c>
      <c r="D61">
        <v>29</v>
      </c>
      <c r="E61">
        <v>31</v>
      </c>
      <c r="F61">
        <v>30</v>
      </c>
      <c r="G61">
        <v>31</v>
      </c>
      <c r="H61">
        <v>30</v>
      </c>
    </row>
    <row r="62" spans="2:9" x14ac:dyDescent="0.3">
      <c r="B62" s="302" t="s">
        <v>186</v>
      </c>
      <c r="C62">
        <f>C61/SUM(C61:D61)</f>
        <v>0.51666666666666672</v>
      </c>
      <c r="D62" s="302">
        <f>D61/SUM(C61:D61)</f>
        <v>0.48333333333333334</v>
      </c>
      <c r="E62" s="302">
        <f>E61/SUM(E61:F61)</f>
        <v>0.50819672131147542</v>
      </c>
      <c r="F62" s="302">
        <f>F61/SUM(E61:F61)</f>
        <v>0.49180327868852458</v>
      </c>
      <c r="G62" s="302">
        <f>G61/SUM(G61:H61)</f>
        <v>0.50819672131147542</v>
      </c>
      <c r="H62" s="302">
        <f>H61/SUM(G61:H61)</f>
        <v>0.49180327868852458</v>
      </c>
    </row>
    <row r="63" spans="2:9" x14ac:dyDescent="0.3">
      <c r="B63" s="302" t="s">
        <v>72</v>
      </c>
      <c r="C63">
        <f>SUM(C62:D62)</f>
        <v>1</v>
      </c>
      <c r="E63" s="302">
        <f>SUM(E62:F62)</f>
        <v>1</v>
      </c>
      <c r="G63" s="302">
        <f>SUM(G62:H62)</f>
        <v>1</v>
      </c>
    </row>
    <row r="64" spans="2:9" x14ac:dyDescent="0.3">
      <c r="B64" s="302" t="s">
        <v>140</v>
      </c>
      <c r="C64">
        <f>C58*C62</f>
        <v>846.11747429399998</v>
      </c>
      <c r="D64" s="302">
        <f>C58*D62</f>
        <v>791.52925014599998</v>
      </c>
      <c r="E64" s="302">
        <f>D58*E62</f>
        <v>48771.684352908196</v>
      </c>
      <c r="F64" s="302">
        <f>D58*F62</f>
        <v>47198.404212491805</v>
      </c>
      <c r="G64" s="302">
        <f>E58*G62</f>
        <v>64783.043380509844</v>
      </c>
      <c r="H64" s="302">
        <f>E58*H62</f>
        <v>62693.267787590172</v>
      </c>
      <c r="I64" s="302">
        <f>SUM(C64:H64)</f>
        <v>225084.04645794001</v>
      </c>
    </row>
    <row r="65" spans="3:9" x14ac:dyDescent="0.3">
      <c r="C65" s="302">
        <f>SUM(C64:D64)</f>
        <v>1637.6467244400001</v>
      </c>
      <c r="E65" s="302">
        <f>SUM(E64:F64)</f>
        <v>95970.088565400001</v>
      </c>
      <c r="G65" s="302">
        <f>SUM(G64:H64)</f>
        <v>127476.31116810002</v>
      </c>
      <c r="I65">
        <f>SUM(C65:H65)</f>
        <v>225084.04645794001</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
  <dimension ref="A1:Y4"/>
  <sheetViews>
    <sheetView workbookViewId="0">
      <selection activeCell="G7" sqref="G7"/>
    </sheetView>
  </sheetViews>
  <sheetFormatPr defaultRowHeight="14.4" x14ac:dyDescent="0.3"/>
  <cols>
    <col min="1" max="1" width="21.6640625" bestFit="1" customWidth="1"/>
    <col min="2" max="9" width="5.44140625" bestFit="1" customWidth="1"/>
    <col min="10" max="13" width="6" bestFit="1" customWidth="1"/>
    <col min="14" max="21" width="5.44140625" bestFit="1" customWidth="1"/>
    <col min="22" max="23" width="6" bestFit="1" customWidth="1"/>
    <col min="24" max="25" width="5.44140625" bestFit="1" customWidth="1"/>
  </cols>
  <sheetData>
    <row r="1" spans="1:25" x14ac:dyDescent="0.3">
      <c r="A1" t="s">
        <v>67</v>
      </c>
      <c r="B1" s="396" t="s">
        <v>25</v>
      </c>
      <c r="C1" s="397"/>
      <c r="D1" s="397"/>
      <c r="E1" s="397"/>
      <c r="F1" s="397"/>
      <c r="G1" s="397"/>
      <c r="H1" s="398"/>
      <c r="I1" s="398"/>
      <c r="J1" s="398"/>
      <c r="K1" s="398"/>
      <c r="L1" s="398"/>
      <c r="M1" s="399"/>
      <c r="N1" s="396" t="s">
        <v>43</v>
      </c>
      <c r="O1" s="397"/>
      <c r="P1" s="397"/>
      <c r="Q1" s="397"/>
      <c r="R1" s="397"/>
      <c r="S1" s="397"/>
      <c r="T1" s="398"/>
      <c r="U1" s="398"/>
      <c r="V1" s="398"/>
      <c r="W1" s="398"/>
      <c r="X1" s="398"/>
      <c r="Y1" s="399"/>
    </row>
    <row r="2" spans="1:25" ht="15" thickBot="1" x14ac:dyDescent="0.35">
      <c r="A2" s="77" t="s">
        <v>44</v>
      </c>
      <c r="B2" s="78">
        <v>1</v>
      </c>
      <c r="C2" s="78">
        <v>2</v>
      </c>
      <c r="D2" s="78">
        <v>3</v>
      </c>
      <c r="E2" s="78">
        <v>4</v>
      </c>
      <c r="F2" s="78">
        <v>5</v>
      </c>
      <c r="G2" s="78">
        <v>6</v>
      </c>
      <c r="H2" s="78">
        <v>7</v>
      </c>
      <c r="I2" s="78">
        <v>8</v>
      </c>
      <c r="J2" s="199">
        <v>9</v>
      </c>
      <c r="K2" s="199">
        <v>10</v>
      </c>
      <c r="L2" s="199">
        <v>11</v>
      </c>
      <c r="M2" s="199">
        <v>12</v>
      </c>
      <c r="N2" s="78">
        <v>1</v>
      </c>
      <c r="O2" s="78">
        <v>2</v>
      </c>
      <c r="P2" s="78">
        <v>3</v>
      </c>
      <c r="Q2" s="78">
        <v>4</v>
      </c>
      <c r="R2" s="78">
        <v>5</v>
      </c>
      <c r="S2" s="78">
        <v>6</v>
      </c>
      <c r="T2" s="78">
        <v>7</v>
      </c>
      <c r="U2" s="78">
        <v>8</v>
      </c>
      <c r="V2" s="78">
        <v>9</v>
      </c>
      <c r="W2" s="78">
        <v>10</v>
      </c>
      <c r="X2" s="78">
        <v>11</v>
      </c>
      <c r="Y2" s="78">
        <v>12</v>
      </c>
    </row>
    <row r="3" spans="1:25" ht="15" thickBot="1" x14ac:dyDescent="0.35">
      <c r="A3" s="79" t="s">
        <v>21</v>
      </c>
      <c r="B3" s="80">
        <v>0.60943455170259297</v>
      </c>
      <c r="C3" s="80">
        <v>0.60943455170259297</v>
      </c>
      <c r="D3" s="80">
        <v>0.60943455170259297</v>
      </c>
      <c r="E3" s="80">
        <v>0.60943455170259297</v>
      </c>
      <c r="F3" s="80">
        <v>0.82222459842220319</v>
      </c>
      <c r="G3" s="80">
        <v>0.82222459842220319</v>
      </c>
      <c r="H3" s="80">
        <v>0.94241829507637176</v>
      </c>
      <c r="I3" s="197">
        <v>0.94241829507637176</v>
      </c>
      <c r="J3" s="205">
        <v>1</v>
      </c>
      <c r="K3" s="206">
        <v>1</v>
      </c>
      <c r="L3" s="207">
        <v>1</v>
      </c>
      <c r="M3" s="208">
        <v>1</v>
      </c>
      <c r="N3" s="198">
        <v>0.38502295007650034</v>
      </c>
      <c r="O3" s="80">
        <v>0.38502295007650034</v>
      </c>
      <c r="P3" s="80">
        <v>0.38502295007650034</v>
      </c>
      <c r="Q3" s="80">
        <v>0.38502295007650034</v>
      </c>
      <c r="R3" s="80">
        <v>0.97102449120386336</v>
      </c>
      <c r="S3" s="80">
        <v>0.97102449120386336</v>
      </c>
      <c r="T3" s="80">
        <v>1.0011397310234784</v>
      </c>
      <c r="U3" s="80">
        <v>1.0011397310234784</v>
      </c>
      <c r="V3" s="204">
        <v>1</v>
      </c>
      <c r="W3" s="204">
        <v>1</v>
      </c>
      <c r="X3" s="81">
        <v>1</v>
      </c>
      <c r="Y3" s="81">
        <v>1</v>
      </c>
    </row>
    <row r="4" spans="1:25" ht="15" thickBot="1" x14ac:dyDescent="0.35">
      <c r="A4" s="28" t="s">
        <v>22</v>
      </c>
      <c r="B4" s="82">
        <v>0.20568632413734922</v>
      </c>
      <c r="C4" s="82">
        <v>0.20568632413734922</v>
      </c>
      <c r="D4" s="82">
        <v>0.20568632413734922</v>
      </c>
      <c r="E4" s="82">
        <v>0.20568632413734922</v>
      </c>
      <c r="F4" s="82">
        <v>0.71717217678043765</v>
      </c>
      <c r="G4" s="82">
        <v>0.71717217678043765</v>
      </c>
      <c r="H4" s="82">
        <v>0.84567615615030567</v>
      </c>
      <c r="I4" s="82">
        <v>0.84567615615030567</v>
      </c>
      <c r="J4" s="200">
        <v>0.77513023782559454</v>
      </c>
      <c r="K4" s="200">
        <v>0.77513023782559454</v>
      </c>
      <c r="L4" s="201">
        <v>0.77513023782559454</v>
      </c>
      <c r="M4" s="201">
        <v>0.77513023782559454</v>
      </c>
      <c r="N4" s="82">
        <v>0.24134447607677467</v>
      </c>
      <c r="O4" s="82">
        <v>0.24134447607677467</v>
      </c>
      <c r="P4" s="82">
        <v>0.24134447607677467</v>
      </c>
      <c r="Q4" s="82">
        <v>0.24134447607677467</v>
      </c>
      <c r="R4" s="82">
        <v>0.76404689535388626</v>
      </c>
      <c r="S4" s="82">
        <v>0.76404689535388626</v>
      </c>
      <c r="T4" s="82">
        <v>0.96807286193264275</v>
      </c>
      <c r="U4" s="202">
        <v>0.96807286193264275</v>
      </c>
      <c r="V4" s="209">
        <v>1</v>
      </c>
      <c r="W4" s="210">
        <v>1</v>
      </c>
      <c r="X4" s="203">
        <v>1</v>
      </c>
      <c r="Y4" s="83">
        <v>1</v>
      </c>
    </row>
  </sheetData>
  <mergeCells count="2">
    <mergeCell ref="B1:M1"/>
    <mergeCell ref="N1:Y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C26"/>
  <sheetViews>
    <sheetView workbookViewId="0">
      <selection activeCell="H24" sqref="H24"/>
    </sheetView>
  </sheetViews>
  <sheetFormatPr defaultRowHeight="14.4" x14ac:dyDescent="0.3"/>
  <sheetData>
    <row r="1" spans="1:3" x14ac:dyDescent="0.3">
      <c r="A1" t="s">
        <v>59</v>
      </c>
      <c r="B1" t="s">
        <v>58</v>
      </c>
      <c r="C1" t="s">
        <v>60</v>
      </c>
    </row>
    <row r="2" spans="1:3" x14ac:dyDescent="0.3">
      <c r="A2">
        <v>1986</v>
      </c>
      <c r="B2">
        <v>99534.588945118012</v>
      </c>
      <c r="C2">
        <v>76830.347998918005</v>
      </c>
    </row>
    <row r="3" spans="1:3" x14ac:dyDescent="0.3">
      <c r="A3">
        <v>1987</v>
      </c>
      <c r="B3">
        <v>41599.919949300005</v>
      </c>
      <c r="C3">
        <v>40956.408031900006</v>
      </c>
    </row>
    <row r="4" spans="1:3" x14ac:dyDescent="0.3">
      <c r="A4">
        <v>1988</v>
      </c>
      <c r="B4">
        <v>15116.56405262</v>
      </c>
      <c r="C4">
        <v>14594.940957660001</v>
      </c>
    </row>
    <row r="5" spans="1:3" x14ac:dyDescent="0.3">
      <c r="A5">
        <v>1989</v>
      </c>
      <c r="B5">
        <v>165177.1749866</v>
      </c>
      <c r="C5">
        <v>154110.074521</v>
      </c>
    </row>
    <row r="6" spans="1:3" x14ac:dyDescent="0.3">
      <c r="A6">
        <v>1990</v>
      </c>
      <c r="B6">
        <v>75397.149746679992</v>
      </c>
      <c r="C6">
        <v>66156.461639879999</v>
      </c>
    </row>
    <row r="7" spans="1:3" x14ac:dyDescent="0.3">
      <c r="A7">
        <v>1991</v>
      </c>
      <c r="B7">
        <v>269370.21816476103</v>
      </c>
      <c r="C7">
        <v>235326.15642638406</v>
      </c>
    </row>
    <row r="8" spans="1:3" x14ac:dyDescent="0.3">
      <c r="A8">
        <v>1992</v>
      </c>
      <c r="B8">
        <v>317775.05430163001</v>
      </c>
      <c r="C8">
        <v>314111.35863888997</v>
      </c>
    </row>
    <row r="9" spans="1:3" x14ac:dyDescent="0.3">
      <c r="A9">
        <v>1993</v>
      </c>
      <c r="B9">
        <v>193617.22941969798</v>
      </c>
      <c r="C9">
        <v>190549.37538847799</v>
      </c>
    </row>
    <row r="10" spans="1:3" x14ac:dyDescent="0.3">
      <c r="A10">
        <v>1994</v>
      </c>
      <c r="B10">
        <v>108141.46790658598</v>
      </c>
      <c r="C10">
        <v>101843.52918360598</v>
      </c>
    </row>
    <row r="11" spans="1:3" x14ac:dyDescent="0.3">
      <c r="A11">
        <v>1995</v>
      </c>
      <c r="B11">
        <v>68025.813325654002</v>
      </c>
      <c r="C11">
        <v>58827.211488153996</v>
      </c>
    </row>
    <row r="12" spans="1:3" x14ac:dyDescent="0.3">
      <c r="A12">
        <v>1996</v>
      </c>
      <c r="B12">
        <v>70872.269220828006</v>
      </c>
      <c r="C12">
        <v>70026.245972047996</v>
      </c>
    </row>
    <row r="13" spans="1:3" x14ac:dyDescent="0.3">
      <c r="A13">
        <v>1997</v>
      </c>
      <c r="B13">
        <v>38033.066549906005</v>
      </c>
      <c r="C13">
        <v>35331.508546164005</v>
      </c>
    </row>
    <row r="14" spans="1:3" x14ac:dyDescent="0.3">
      <c r="A14">
        <v>1998</v>
      </c>
      <c r="B14">
        <v>62987.738631290005</v>
      </c>
      <c r="C14">
        <v>61080.610643974003</v>
      </c>
    </row>
    <row r="15" spans="1:3" x14ac:dyDescent="0.3">
      <c r="A15">
        <v>1999</v>
      </c>
      <c r="B15">
        <v>43934.741708305999</v>
      </c>
      <c r="C15">
        <v>42611.802815460003</v>
      </c>
    </row>
    <row r="16" spans="1:3" x14ac:dyDescent="0.3">
      <c r="A16">
        <v>2000</v>
      </c>
      <c r="B16">
        <v>85093.463921863964</v>
      </c>
      <c r="C16">
        <v>82181.645782243955</v>
      </c>
    </row>
    <row r="17" spans="1:3" x14ac:dyDescent="0.3">
      <c r="A17">
        <v>2001</v>
      </c>
      <c r="B17">
        <v>411223.78252436593</v>
      </c>
      <c r="C17">
        <v>402554.01395678392</v>
      </c>
    </row>
    <row r="18" spans="1:3" x14ac:dyDescent="0.3">
      <c r="A18">
        <v>2002</v>
      </c>
      <c r="B18">
        <v>200693.17570738401</v>
      </c>
      <c r="C18">
        <v>188127.84501496603</v>
      </c>
    </row>
    <row r="19" spans="1:3" x14ac:dyDescent="0.3">
      <c r="A19">
        <v>2003</v>
      </c>
      <c r="B19">
        <v>201798.17848912405</v>
      </c>
      <c r="C19">
        <v>182587.40798810203</v>
      </c>
    </row>
    <row r="20" spans="1:3" x14ac:dyDescent="0.3">
      <c r="A20">
        <v>2004</v>
      </c>
      <c r="B20">
        <v>151427.90904714802</v>
      </c>
      <c r="C20">
        <v>147406.51833606602</v>
      </c>
    </row>
    <row r="21" spans="1:3" x14ac:dyDescent="0.3">
      <c r="A21">
        <v>2005</v>
      </c>
      <c r="B21">
        <v>117992.81226761999</v>
      </c>
      <c r="C21">
        <v>117638.00625633998</v>
      </c>
    </row>
    <row r="22" spans="1:3" x14ac:dyDescent="0.3">
      <c r="A22">
        <v>2006</v>
      </c>
      <c r="B22">
        <v>99893.495881210009</v>
      </c>
      <c r="C22">
        <v>87363.066466146003</v>
      </c>
    </row>
    <row r="23" spans="1:3" x14ac:dyDescent="0.3">
      <c r="A23">
        <v>2007</v>
      </c>
      <c r="B23">
        <v>149798.47292187397</v>
      </c>
      <c r="C23">
        <v>123158.18912047398</v>
      </c>
    </row>
    <row r="24" spans="1:3" x14ac:dyDescent="0.3">
      <c r="A24">
        <v>2008</v>
      </c>
      <c r="B24">
        <v>179349.96110440401</v>
      </c>
      <c r="C24">
        <v>170507.17085954401</v>
      </c>
    </row>
    <row r="25" spans="1:3" x14ac:dyDescent="0.3">
      <c r="A25">
        <v>2009</v>
      </c>
      <c r="B25">
        <v>136846.23143023002</v>
      </c>
      <c r="C25">
        <v>134775.22981048003</v>
      </c>
    </row>
    <row r="26" spans="1:3" x14ac:dyDescent="0.3">
      <c r="A26">
        <v>2010</v>
      </c>
      <c r="B26">
        <v>303718.30698788003</v>
      </c>
      <c r="C26">
        <v>281773.57609996008</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Q31"/>
  <sheetViews>
    <sheetView workbookViewId="0">
      <selection activeCell="K4" activeCellId="1" sqref="K24:Q29 K4:Q4"/>
    </sheetView>
  </sheetViews>
  <sheetFormatPr defaultRowHeight="14.4" x14ac:dyDescent="0.3"/>
  <sheetData>
    <row r="1" spans="1:17" x14ac:dyDescent="0.3">
      <c r="A1" t="s">
        <v>69</v>
      </c>
      <c r="B1" t="s">
        <v>70</v>
      </c>
    </row>
    <row r="3" spans="1:17" x14ac:dyDescent="0.3">
      <c r="A3" t="s">
        <v>25</v>
      </c>
      <c r="B3" t="s">
        <v>17</v>
      </c>
    </row>
    <row r="4" spans="1:17" x14ac:dyDescent="0.3">
      <c r="A4" t="s">
        <v>19</v>
      </c>
      <c r="B4">
        <v>1</v>
      </c>
      <c r="C4">
        <v>2</v>
      </c>
      <c r="D4">
        <v>3</v>
      </c>
      <c r="E4">
        <v>4</v>
      </c>
      <c r="F4">
        <v>5</v>
      </c>
      <c r="G4">
        <v>6</v>
      </c>
      <c r="H4" t="s">
        <v>26</v>
      </c>
      <c r="I4" t="s">
        <v>18</v>
      </c>
      <c r="K4" t="s">
        <v>19</v>
      </c>
      <c r="L4">
        <v>1</v>
      </c>
      <c r="M4">
        <v>2</v>
      </c>
      <c r="N4">
        <v>3</v>
      </c>
      <c r="O4">
        <v>4</v>
      </c>
      <c r="P4">
        <v>5</v>
      </c>
      <c r="Q4">
        <v>6</v>
      </c>
    </row>
    <row r="5" spans="1:17" x14ac:dyDescent="0.3">
      <c r="A5">
        <v>1986</v>
      </c>
      <c r="B5">
        <v>1027417</v>
      </c>
      <c r="C5">
        <v>42063</v>
      </c>
      <c r="D5">
        <v>399212</v>
      </c>
      <c r="E5">
        <v>788519</v>
      </c>
      <c r="F5">
        <v>2658160</v>
      </c>
      <c r="G5">
        <v>687005</v>
      </c>
      <c r="I5">
        <v>5602376</v>
      </c>
      <c r="K5">
        <v>1986</v>
      </c>
      <c r="L5" s="19">
        <f>B5/$I5</f>
        <v>0.18338951187853153</v>
      </c>
      <c r="M5" s="19">
        <f t="shared" ref="M5:Q20" si="0">C5/$I5</f>
        <v>7.5080644355180731E-3</v>
      </c>
      <c r="N5" s="19">
        <f t="shared" si="0"/>
        <v>7.1257623551150437E-2</v>
      </c>
      <c r="O5" s="19">
        <f t="shared" si="0"/>
        <v>0.14074724723938559</v>
      </c>
      <c r="P5" s="19">
        <f t="shared" si="0"/>
        <v>0.47447011767864206</v>
      </c>
      <c r="Q5" s="19">
        <f t="shared" si="0"/>
        <v>0.12262743521677232</v>
      </c>
    </row>
    <row r="6" spans="1:17" x14ac:dyDescent="0.3">
      <c r="A6">
        <v>1987</v>
      </c>
      <c r="B6">
        <v>18711</v>
      </c>
      <c r="C6">
        <v>1614724</v>
      </c>
      <c r="D6">
        <v>166861</v>
      </c>
      <c r="E6">
        <v>619422</v>
      </c>
      <c r="F6">
        <v>1055089</v>
      </c>
      <c r="G6">
        <v>100432</v>
      </c>
      <c r="I6">
        <v>3575239</v>
      </c>
      <c r="K6">
        <v>1987</v>
      </c>
      <c r="L6" s="19">
        <f t="shared" ref="L6:L29" si="1">B6/$I6</f>
        <v>5.2334962781509153E-3</v>
      </c>
      <c r="M6" s="19">
        <f t="shared" si="0"/>
        <v>0.45164085533862214</v>
      </c>
      <c r="N6" s="19">
        <f t="shared" si="0"/>
        <v>4.6671285472104106E-2</v>
      </c>
      <c r="O6" s="19">
        <f t="shared" si="0"/>
        <v>0.17325331257574669</v>
      </c>
      <c r="P6" s="19">
        <f t="shared" si="0"/>
        <v>0.29511006117353272</v>
      </c>
      <c r="Q6" s="19">
        <f t="shared" si="0"/>
        <v>2.8090989161843445E-2</v>
      </c>
    </row>
    <row r="7" spans="1:17" x14ac:dyDescent="0.3">
      <c r="A7">
        <v>1988</v>
      </c>
      <c r="B7">
        <v>72871</v>
      </c>
      <c r="C7">
        <v>113040</v>
      </c>
      <c r="D7">
        <v>1263068</v>
      </c>
      <c r="E7">
        <v>361460</v>
      </c>
      <c r="F7">
        <v>585691</v>
      </c>
      <c r="G7">
        <v>70134</v>
      </c>
      <c r="I7">
        <v>2466264</v>
      </c>
      <c r="K7">
        <v>1988</v>
      </c>
      <c r="L7" s="19">
        <f t="shared" si="1"/>
        <v>2.9547120665103167E-2</v>
      </c>
      <c r="M7" s="19">
        <f t="shared" si="0"/>
        <v>4.5834509200961451E-2</v>
      </c>
      <c r="N7" s="19">
        <f t="shared" si="0"/>
        <v>0.51213819769497504</v>
      </c>
      <c r="O7" s="19">
        <f t="shared" si="0"/>
        <v>0.14656176305537444</v>
      </c>
      <c r="P7" s="19">
        <f t="shared" si="0"/>
        <v>0.2374810644764713</v>
      </c>
      <c r="Q7" s="19">
        <f t="shared" si="0"/>
        <v>2.8437344907114567E-2</v>
      </c>
    </row>
    <row r="8" spans="1:17" x14ac:dyDescent="0.3">
      <c r="A8">
        <v>1989</v>
      </c>
      <c r="B8">
        <v>401599</v>
      </c>
      <c r="C8">
        <v>441775</v>
      </c>
      <c r="D8">
        <v>487708</v>
      </c>
      <c r="E8">
        <v>506837</v>
      </c>
      <c r="F8">
        <v>1782355</v>
      </c>
      <c r="G8">
        <v>384242</v>
      </c>
      <c r="I8">
        <v>4004516</v>
      </c>
      <c r="K8">
        <v>1989</v>
      </c>
      <c r="L8" s="19">
        <f t="shared" si="1"/>
        <v>0.10028652651156844</v>
      </c>
      <c r="M8" s="19">
        <f t="shared" si="0"/>
        <v>0.11031919962362492</v>
      </c>
      <c r="N8" s="19">
        <f t="shared" si="0"/>
        <v>0.12178949965488962</v>
      </c>
      <c r="O8" s="19">
        <f t="shared" si="0"/>
        <v>0.12656635658341733</v>
      </c>
      <c r="P8" s="19">
        <f t="shared" si="0"/>
        <v>0.44508624762642979</v>
      </c>
      <c r="Q8" s="19">
        <f t="shared" si="0"/>
        <v>9.595217000006992E-2</v>
      </c>
    </row>
    <row r="9" spans="1:17" x14ac:dyDescent="0.3">
      <c r="A9">
        <v>1990</v>
      </c>
      <c r="B9">
        <v>0</v>
      </c>
      <c r="C9">
        <v>31921</v>
      </c>
      <c r="D9">
        <v>153813</v>
      </c>
      <c r="E9">
        <v>7167</v>
      </c>
      <c r="F9">
        <v>173565</v>
      </c>
      <c r="G9">
        <v>646</v>
      </c>
      <c r="I9">
        <v>367112</v>
      </c>
      <c r="K9">
        <v>1990</v>
      </c>
      <c r="L9" s="19">
        <f t="shared" si="1"/>
        <v>0</v>
      </c>
      <c r="M9" s="19">
        <f t="shared" si="0"/>
        <v>8.6951665976595705E-2</v>
      </c>
      <c r="N9" s="19">
        <f t="shared" si="0"/>
        <v>0.41898112837499185</v>
      </c>
      <c r="O9" s="19">
        <f t="shared" si="0"/>
        <v>1.9522652487524245E-2</v>
      </c>
      <c r="P9" s="19">
        <f t="shared" si="0"/>
        <v>0.47278487219159276</v>
      </c>
      <c r="Q9" s="19">
        <f t="shared" si="0"/>
        <v>1.7596809692954738E-3</v>
      </c>
    </row>
    <row r="10" spans="1:17" x14ac:dyDescent="0.3">
      <c r="A10">
        <v>1991</v>
      </c>
      <c r="B10">
        <v>0</v>
      </c>
      <c r="C10">
        <v>73913</v>
      </c>
      <c r="D10">
        <v>657438</v>
      </c>
      <c r="E10">
        <v>532068</v>
      </c>
      <c r="F10">
        <v>254777</v>
      </c>
      <c r="G10">
        <v>1157722</v>
      </c>
      <c r="I10">
        <v>2675918</v>
      </c>
      <c r="K10">
        <v>1991</v>
      </c>
      <c r="L10" s="19">
        <f t="shared" si="1"/>
        <v>0</v>
      </c>
      <c r="M10" s="19">
        <f t="shared" si="0"/>
        <v>2.7621548941335273E-2</v>
      </c>
      <c r="N10" s="19">
        <f t="shared" si="0"/>
        <v>0.24568690071967825</v>
      </c>
      <c r="O10" s="19">
        <f t="shared" si="0"/>
        <v>0.19883568928494819</v>
      </c>
      <c r="P10" s="19">
        <f t="shared" si="0"/>
        <v>9.5211064016161931E-2</v>
      </c>
      <c r="Q10" s="19">
        <f t="shared" si="0"/>
        <v>0.43264479703787634</v>
      </c>
    </row>
    <row r="11" spans="1:17" x14ac:dyDescent="0.3">
      <c r="A11">
        <v>1992</v>
      </c>
      <c r="B11">
        <v>128813</v>
      </c>
      <c r="C11">
        <v>446387</v>
      </c>
      <c r="D11">
        <v>621310</v>
      </c>
      <c r="E11">
        <v>496310</v>
      </c>
      <c r="F11">
        <v>244410</v>
      </c>
      <c r="G11">
        <v>79404</v>
      </c>
      <c r="I11">
        <v>2016634</v>
      </c>
      <c r="K11">
        <v>1992</v>
      </c>
      <c r="L11" s="19">
        <f t="shared" si="1"/>
        <v>6.3875249549496832E-2</v>
      </c>
      <c r="M11" s="19">
        <f t="shared" si="0"/>
        <v>0.22135251116464366</v>
      </c>
      <c r="N11" s="19">
        <f t="shared" si="0"/>
        <v>0.30809259389656229</v>
      </c>
      <c r="O11" s="19">
        <f t="shared" si="0"/>
        <v>0.24610811877613886</v>
      </c>
      <c r="P11" s="19">
        <f t="shared" si="0"/>
        <v>0.12119700451346153</v>
      </c>
      <c r="Q11" s="19">
        <f t="shared" si="0"/>
        <v>3.9374522099696822E-2</v>
      </c>
    </row>
    <row r="12" spans="1:17" x14ac:dyDescent="0.3">
      <c r="A12">
        <v>1993</v>
      </c>
      <c r="C12">
        <v>68246</v>
      </c>
      <c r="D12">
        <v>663459</v>
      </c>
      <c r="E12">
        <v>664390</v>
      </c>
      <c r="F12">
        <v>438630</v>
      </c>
      <c r="G12">
        <v>167466</v>
      </c>
      <c r="I12">
        <v>2002191</v>
      </c>
      <c r="K12">
        <v>1993</v>
      </c>
      <c r="L12" s="19">
        <f t="shared" si="1"/>
        <v>0</v>
      </c>
      <c r="M12" s="19">
        <f t="shared" si="0"/>
        <v>3.4085659160389796E-2</v>
      </c>
      <c r="N12" s="19">
        <f t="shared" si="0"/>
        <v>0.33136648801238244</v>
      </c>
      <c r="O12" s="19">
        <f t="shared" si="0"/>
        <v>0.33183147861517709</v>
      </c>
      <c r="P12" s="19">
        <f t="shared" si="0"/>
        <v>0.21907500333384777</v>
      </c>
      <c r="Q12" s="19">
        <f t="shared" si="0"/>
        <v>8.3641370878202934E-2</v>
      </c>
    </row>
    <row r="13" spans="1:17" x14ac:dyDescent="0.3">
      <c r="A13">
        <v>1994</v>
      </c>
      <c r="B13">
        <v>24608</v>
      </c>
      <c r="C13">
        <v>131481</v>
      </c>
      <c r="D13">
        <v>491212</v>
      </c>
      <c r="E13">
        <v>485544</v>
      </c>
      <c r="F13">
        <v>35783</v>
      </c>
      <c r="G13">
        <v>208122</v>
      </c>
      <c r="I13">
        <v>1376750</v>
      </c>
      <c r="K13">
        <v>1994</v>
      </c>
      <c r="L13" s="19">
        <f t="shared" si="1"/>
        <v>1.7873978572725623E-2</v>
      </c>
      <c r="M13" s="19">
        <f t="shared" si="0"/>
        <v>9.5500998728890507E-2</v>
      </c>
      <c r="N13" s="19">
        <f t="shared" si="0"/>
        <v>0.35679099328127839</v>
      </c>
      <c r="O13" s="19">
        <f t="shared" si="0"/>
        <v>0.35267405120755402</v>
      </c>
      <c r="P13" s="19">
        <f t="shared" si="0"/>
        <v>2.5990920646449974E-2</v>
      </c>
      <c r="Q13" s="19">
        <f t="shared" si="0"/>
        <v>0.15116905756310151</v>
      </c>
    </row>
    <row r="14" spans="1:17" x14ac:dyDescent="0.3">
      <c r="A14">
        <v>1995</v>
      </c>
      <c r="B14">
        <v>72572</v>
      </c>
      <c r="C14">
        <v>199169</v>
      </c>
      <c r="D14">
        <v>8349</v>
      </c>
      <c r="E14">
        <v>6670</v>
      </c>
      <c r="F14">
        <v>12844</v>
      </c>
      <c r="G14">
        <v>127351</v>
      </c>
      <c r="I14">
        <v>426955</v>
      </c>
      <c r="K14">
        <v>1995</v>
      </c>
      <c r="L14" s="19">
        <f t="shared" si="1"/>
        <v>0.16997575856940428</v>
      </c>
      <c r="M14" s="19">
        <f t="shared" si="0"/>
        <v>0.46648710051410569</v>
      </c>
      <c r="N14" s="19">
        <f t="shared" si="0"/>
        <v>1.955475401388905E-2</v>
      </c>
      <c r="O14" s="19">
        <f t="shared" si="0"/>
        <v>1.5622255272803925E-2</v>
      </c>
      <c r="P14" s="19">
        <f t="shared" si="0"/>
        <v>3.0082795610778652E-2</v>
      </c>
      <c r="Q14" s="19">
        <f t="shared" si="0"/>
        <v>0.2982773360190184</v>
      </c>
    </row>
    <row r="15" spans="1:17" x14ac:dyDescent="0.3">
      <c r="A15">
        <v>1996</v>
      </c>
      <c r="B15">
        <v>47419</v>
      </c>
      <c r="C15">
        <v>135303</v>
      </c>
      <c r="D15">
        <v>376164</v>
      </c>
      <c r="E15">
        <v>225548</v>
      </c>
      <c r="F15">
        <v>58503</v>
      </c>
      <c r="G15">
        <v>0</v>
      </c>
      <c r="I15">
        <v>842937</v>
      </c>
      <c r="K15">
        <v>1996</v>
      </c>
      <c r="L15" s="19">
        <f t="shared" si="1"/>
        <v>5.6254500632906136E-2</v>
      </c>
      <c r="M15" s="19">
        <f t="shared" si="0"/>
        <v>0.1605137750508045</v>
      </c>
      <c r="N15" s="19">
        <f t="shared" si="0"/>
        <v>0.44625399051174641</v>
      </c>
      <c r="O15" s="19">
        <f t="shared" si="0"/>
        <v>0.26757397053397824</v>
      </c>
      <c r="P15" s="19">
        <f t="shared" si="0"/>
        <v>6.9403763270564703E-2</v>
      </c>
      <c r="Q15" s="19">
        <f t="shared" si="0"/>
        <v>0</v>
      </c>
    </row>
    <row r="16" spans="1:17" x14ac:dyDescent="0.3">
      <c r="A16">
        <v>1997</v>
      </c>
      <c r="B16">
        <v>0</v>
      </c>
      <c r="C16">
        <v>70740</v>
      </c>
      <c r="D16">
        <v>203153</v>
      </c>
      <c r="E16">
        <v>323447</v>
      </c>
      <c r="F16">
        <v>99317</v>
      </c>
      <c r="G16">
        <v>133021</v>
      </c>
      <c r="I16">
        <v>829678</v>
      </c>
      <c r="K16">
        <v>1997</v>
      </c>
      <c r="L16" s="19">
        <f t="shared" si="1"/>
        <v>0</v>
      </c>
      <c r="M16" s="19">
        <f t="shared" si="0"/>
        <v>8.5261993207003201E-2</v>
      </c>
      <c r="N16" s="19">
        <f t="shared" si="0"/>
        <v>0.24485764356774556</v>
      </c>
      <c r="O16" s="19">
        <f t="shared" si="0"/>
        <v>0.3898464223469828</v>
      </c>
      <c r="P16" s="19">
        <f t="shared" si="0"/>
        <v>0.11970547610036665</v>
      </c>
      <c r="Q16" s="19">
        <f t="shared" si="0"/>
        <v>0.16032846477790177</v>
      </c>
    </row>
    <row r="17" spans="1:17" x14ac:dyDescent="0.3">
      <c r="A17">
        <v>1998</v>
      </c>
      <c r="B17">
        <v>7325</v>
      </c>
      <c r="C17">
        <v>21733</v>
      </c>
      <c r="D17">
        <v>298058</v>
      </c>
      <c r="E17">
        <v>44292</v>
      </c>
      <c r="F17">
        <v>30501</v>
      </c>
      <c r="G17">
        <v>61011</v>
      </c>
      <c r="I17">
        <v>462920</v>
      </c>
      <c r="K17">
        <v>1998</v>
      </c>
      <c r="L17" s="19">
        <f t="shared" si="1"/>
        <v>1.5823468417869177E-2</v>
      </c>
      <c r="M17" s="19">
        <f t="shared" si="0"/>
        <v>4.6947636740689538E-2</v>
      </c>
      <c r="N17" s="19">
        <f t="shared" si="0"/>
        <v>0.64386503067484657</v>
      </c>
      <c r="O17" s="19">
        <f t="shared" si="0"/>
        <v>9.5679599066793394E-2</v>
      </c>
      <c r="P17" s="19">
        <f t="shared" si="0"/>
        <v>6.5888274431867275E-2</v>
      </c>
      <c r="Q17" s="19">
        <f t="shared" si="0"/>
        <v>0.13179599066793399</v>
      </c>
    </row>
    <row r="18" spans="1:17" x14ac:dyDescent="0.3">
      <c r="A18">
        <v>1999</v>
      </c>
      <c r="B18">
        <v>18248</v>
      </c>
      <c r="C18">
        <v>89393</v>
      </c>
      <c r="D18">
        <v>191947</v>
      </c>
      <c r="E18">
        <v>169319</v>
      </c>
      <c r="F18">
        <v>126106</v>
      </c>
      <c r="G18">
        <v>87269</v>
      </c>
      <c r="I18">
        <v>682282</v>
      </c>
      <c r="K18">
        <v>1999</v>
      </c>
      <c r="L18" s="19">
        <f t="shared" si="1"/>
        <v>2.674553923451007E-2</v>
      </c>
      <c r="M18" s="19">
        <f t="shared" si="0"/>
        <v>0.1310206043835247</v>
      </c>
      <c r="N18" s="19">
        <f t="shared" si="0"/>
        <v>0.2813308866421802</v>
      </c>
      <c r="O18" s="19">
        <f t="shared" si="0"/>
        <v>0.24816571446996991</v>
      </c>
      <c r="P18" s="19">
        <f t="shared" si="0"/>
        <v>0.18482973316018889</v>
      </c>
      <c r="Q18" s="19">
        <f t="shared" si="0"/>
        <v>0.12790752210962622</v>
      </c>
    </row>
    <row r="19" spans="1:17" x14ac:dyDescent="0.3">
      <c r="A19">
        <v>2000</v>
      </c>
      <c r="B19">
        <v>37080</v>
      </c>
      <c r="C19">
        <v>173968</v>
      </c>
      <c r="D19">
        <v>316363</v>
      </c>
      <c r="E19">
        <v>296654</v>
      </c>
      <c r="F19">
        <v>88831</v>
      </c>
      <c r="G19">
        <v>21106</v>
      </c>
      <c r="I19">
        <v>934002</v>
      </c>
      <c r="K19">
        <v>2000</v>
      </c>
      <c r="L19" s="19">
        <f t="shared" si="1"/>
        <v>3.9700129121779185E-2</v>
      </c>
      <c r="M19" s="19">
        <f t="shared" si="0"/>
        <v>0.18626084312453292</v>
      </c>
      <c r="N19" s="19">
        <f t="shared" si="0"/>
        <v>0.33871769011201258</v>
      </c>
      <c r="O19" s="19">
        <f t="shared" si="0"/>
        <v>0.31761602223549845</v>
      </c>
      <c r="P19" s="19">
        <f t="shared" si="0"/>
        <v>9.5107933387722943E-2</v>
      </c>
      <c r="Q19" s="19">
        <f t="shared" si="0"/>
        <v>2.2597382018453922E-2</v>
      </c>
    </row>
    <row r="20" spans="1:17" x14ac:dyDescent="0.3">
      <c r="A20">
        <v>2001</v>
      </c>
      <c r="B20">
        <v>7744</v>
      </c>
      <c r="C20">
        <v>125134</v>
      </c>
      <c r="D20">
        <v>473960</v>
      </c>
      <c r="E20">
        <v>252510</v>
      </c>
      <c r="F20">
        <v>110054</v>
      </c>
      <c r="G20">
        <v>111986</v>
      </c>
      <c r="I20">
        <v>1081388</v>
      </c>
      <c r="K20">
        <v>2001</v>
      </c>
      <c r="L20" s="19">
        <f t="shared" si="1"/>
        <v>7.1611669447043981E-3</v>
      </c>
      <c r="M20" s="19">
        <f t="shared" si="0"/>
        <v>0.1157160981997211</v>
      </c>
      <c r="N20" s="19">
        <f t="shared" si="0"/>
        <v>0.43828856987501247</v>
      </c>
      <c r="O20" s="19">
        <f t="shared" si="0"/>
        <v>0.23350545780053042</v>
      </c>
      <c r="P20" s="19">
        <f t="shared" si="0"/>
        <v>0.10177105719686182</v>
      </c>
      <c r="Q20" s="19">
        <f t="shared" si="0"/>
        <v>0.10355764998316978</v>
      </c>
    </row>
    <row r="21" spans="1:17" x14ac:dyDescent="0.3">
      <c r="A21">
        <v>2002</v>
      </c>
      <c r="B21">
        <v>150835</v>
      </c>
      <c r="C21">
        <v>351658</v>
      </c>
      <c r="D21">
        <v>645990</v>
      </c>
      <c r="E21">
        <v>345746</v>
      </c>
      <c r="F21">
        <v>113508</v>
      </c>
      <c r="G21">
        <v>139094</v>
      </c>
      <c r="I21">
        <v>1746831</v>
      </c>
      <c r="K21">
        <v>2002</v>
      </c>
      <c r="L21" s="19">
        <f t="shared" si="1"/>
        <v>8.6347792087500166E-2</v>
      </c>
      <c r="M21" s="19">
        <f t="shared" ref="M21:M29" si="2">C21/$I21</f>
        <v>0.20131197580075005</v>
      </c>
      <c r="N21" s="19">
        <f t="shared" ref="N21:N29" si="3">D21/$I21</f>
        <v>0.36980681016079975</v>
      </c>
      <c r="O21" s="19">
        <f t="shared" ref="O21:O29" si="4">E21/$I21</f>
        <v>0.19792756139546414</v>
      </c>
      <c r="P21" s="19">
        <f t="shared" ref="P21:P29" si="5">F21/$I21</f>
        <v>6.4979382664951554E-2</v>
      </c>
      <c r="Q21" s="19">
        <f t="shared" ref="Q21:Q29" si="6">G21/$I21</f>
        <v>7.9626477890534342E-2</v>
      </c>
    </row>
    <row r="22" spans="1:17" x14ac:dyDescent="0.3">
      <c r="A22">
        <v>2003</v>
      </c>
      <c r="B22">
        <v>325950</v>
      </c>
      <c r="C22">
        <v>438825</v>
      </c>
      <c r="D22">
        <v>689896</v>
      </c>
      <c r="E22">
        <v>451278</v>
      </c>
      <c r="F22">
        <v>384089</v>
      </c>
      <c r="G22">
        <v>52953</v>
      </c>
      <c r="I22">
        <v>2342991</v>
      </c>
      <c r="K22">
        <v>2003</v>
      </c>
      <c r="L22" s="19">
        <f t="shared" si="1"/>
        <v>0.13911705166601152</v>
      </c>
      <c r="M22" s="19">
        <f t="shared" si="2"/>
        <v>0.18729265285269983</v>
      </c>
      <c r="N22" s="19">
        <f t="shared" si="3"/>
        <v>0.2944509816725715</v>
      </c>
      <c r="O22" s="19">
        <f t="shared" si="4"/>
        <v>0.19260765406269167</v>
      </c>
      <c r="P22" s="19">
        <f t="shared" si="5"/>
        <v>0.16393106076805247</v>
      </c>
      <c r="Q22" s="19">
        <f t="shared" si="6"/>
        <v>2.2600598977973028E-2</v>
      </c>
    </row>
    <row r="23" spans="1:17" x14ac:dyDescent="0.3">
      <c r="A23">
        <v>2004</v>
      </c>
      <c r="B23">
        <v>314392</v>
      </c>
      <c r="C23">
        <v>386286</v>
      </c>
      <c r="D23">
        <v>783456</v>
      </c>
      <c r="E23">
        <v>489892</v>
      </c>
      <c r="F23">
        <v>60014</v>
      </c>
      <c r="G23">
        <v>53596</v>
      </c>
      <c r="I23">
        <v>2087636</v>
      </c>
      <c r="K23">
        <v>2004</v>
      </c>
      <c r="L23" s="19">
        <f t="shared" si="1"/>
        <v>0.15059713474954445</v>
      </c>
      <c r="M23" s="19">
        <f t="shared" si="2"/>
        <v>0.18503513064538071</v>
      </c>
      <c r="N23" s="19">
        <f t="shared" si="3"/>
        <v>0.3752838138449423</v>
      </c>
      <c r="O23" s="19">
        <f t="shared" si="4"/>
        <v>0.23466351413752207</v>
      </c>
      <c r="P23" s="19">
        <f t="shared" si="5"/>
        <v>2.8747348675726994E-2</v>
      </c>
      <c r="Q23" s="19">
        <f t="shared" si="6"/>
        <v>2.567305794688346E-2</v>
      </c>
    </row>
    <row r="24" spans="1:17" x14ac:dyDescent="0.3">
      <c r="A24">
        <v>2005</v>
      </c>
      <c r="B24">
        <v>248743</v>
      </c>
      <c r="C24">
        <v>164192</v>
      </c>
      <c r="D24">
        <v>534872</v>
      </c>
      <c r="E24">
        <v>296864</v>
      </c>
      <c r="F24">
        <v>62963</v>
      </c>
      <c r="G24">
        <v>4198</v>
      </c>
      <c r="I24">
        <v>1311832</v>
      </c>
      <c r="K24">
        <v>2005</v>
      </c>
      <c r="L24" s="19">
        <f t="shared" si="1"/>
        <v>0.18961498118661535</v>
      </c>
      <c r="M24" s="19">
        <f t="shared" si="2"/>
        <v>0.12516236835204508</v>
      </c>
      <c r="N24" s="19">
        <f t="shared" si="3"/>
        <v>0.40772903847443881</v>
      </c>
      <c r="O24" s="19">
        <f t="shared" si="4"/>
        <v>0.2262972697723489</v>
      </c>
      <c r="P24" s="19">
        <f t="shared" si="5"/>
        <v>4.7996237323071858E-2</v>
      </c>
      <c r="Q24" s="19">
        <f t="shared" si="6"/>
        <v>3.2001048914800066E-3</v>
      </c>
    </row>
    <row r="25" spans="1:17" x14ac:dyDescent="0.3">
      <c r="A25">
        <v>2006</v>
      </c>
      <c r="B25">
        <v>36142</v>
      </c>
      <c r="C25">
        <v>171750</v>
      </c>
      <c r="D25">
        <v>533108</v>
      </c>
      <c r="E25">
        <v>262520</v>
      </c>
      <c r="F25">
        <v>140666</v>
      </c>
      <c r="G25">
        <v>93592</v>
      </c>
      <c r="I25">
        <v>1237778</v>
      </c>
      <c r="K25">
        <v>2006</v>
      </c>
      <c r="L25" s="19">
        <f t="shared" si="1"/>
        <v>2.9199097091724042E-2</v>
      </c>
      <c r="M25" s="19">
        <f t="shared" si="2"/>
        <v>0.13875670758407405</v>
      </c>
      <c r="N25" s="19">
        <f t="shared" si="3"/>
        <v>0.4306975887437004</v>
      </c>
      <c r="O25" s="19">
        <f t="shared" si="4"/>
        <v>0.21208972852967173</v>
      </c>
      <c r="P25" s="19">
        <f t="shared" si="5"/>
        <v>0.11364396523447662</v>
      </c>
      <c r="Q25" s="19">
        <f t="shared" si="6"/>
        <v>7.561291281635317E-2</v>
      </c>
    </row>
    <row r="26" spans="1:17" x14ac:dyDescent="0.3">
      <c r="A26">
        <v>2007</v>
      </c>
      <c r="B26">
        <v>96438</v>
      </c>
      <c r="C26">
        <v>172080</v>
      </c>
      <c r="D26">
        <v>212571</v>
      </c>
      <c r="E26">
        <v>174417</v>
      </c>
      <c r="F26">
        <v>103494</v>
      </c>
      <c r="G26">
        <v>38343</v>
      </c>
      <c r="I26">
        <v>797343</v>
      </c>
      <c r="K26">
        <v>2007</v>
      </c>
      <c r="L26" s="19">
        <f t="shared" si="1"/>
        <v>0.12094920253893243</v>
      </c>
      <c r="M26" s="19">
        <f t="shared" si="2"/>
        <v>0.21581678148550876</v>
      </c>
      <c r="N26" s="19">
        <f t="shared" si="3"/>
        <v>0.26659919256831754</v>
      </c>
      <c r="O26" s="19">
        <f t="shared" si="4"/>
        <v>0.2187477660178869</v>
      </c>
      <c r="P26" s="19">
        <f t="shared" si="5"/>
        <v>0.12979859357892401</v>
      </c>
      <c r="Q26" s="19">
        <f t="shared" si="6"/>
        <v>4.8088463810430394E-2</v>
      </c>
    </row>
    <row r="27" spans="1:17" x14ac:dyDescent="0.3">
      <c r="A27">
        <v>2008</v>
      </c>
      <c r="B27">
        <v>67161</v>
      </c>
      <c r="C27">
        <v>130241</v>
      </c>
      <c r="D27">
        <v>260562</v>
      </c>
      <c r="E27">
        <v>372945</v>
      </c>
      <c r="F27">
        <v>134356</v>
      </c>
      <c r="G27">
        <v>137394</v>
      </c>
      <c r="I27">
        <v>1102659</v>
      </c>
      <c r="K27">
        <v>2008</v>
      </c>
      <c r="L27" s="19">
        <f t="shared" si="1"/>
        <v>6.0908222759710848E-2</v>
      </c>
      <c r="M27" s="19">
        <f t="shared" si="2"/>
        <v>0.11811539197521627</v>
      </c>
      <c r="N27" s="19">
        <f t="shared" si="3"/>
        <v>0.23630333584544269</v>
      </c>
      <c r="O27" s="19">
        <f t="shared" si="4"/>
        <v>0.33822333105701763</v>
      </c>
      <c r="P27" s="19">
        <f t="shared" si="5"/>
        <v>0.121847280074801</v>
      </c>
      <c r="Q27" s="19">
        <f t="shared" si="6"/>
        <v>0.12460243828781155</v>
      </c>
    </row>
    <row r="28" spans="1:17" x14ac:dyDescent="0.3">
      <c r="A28">
        <v>2009</v>
      </c>
      <c r="B28">
        <v>178353</v>
      </c>
      <c r="C28">
        <v>55761</v>
      </c>
      <c r="D28">
        <v>626120</v>
      </c>
      <c r="E28">
        <v>457227</v>
      </c>
      <c r="F28">
        <v>68534</v>
      </c>
      <c r="G28">
        <v>0</v>
      </c>
      <c r="I28">
        <v>1385995</v>
      </c>
      <c r="K28">
        <v>2009</v>
      </c>
      <c r="L28" s="19">
        <f t="shared" si="1"/>
        <v>0.12868228240361618</v>
      </c>
      <c r="M28" s="19">
        <f t="shared" si="2"/>
        <v>4.0231746867773692E-2</v>
      </c>
      <c r="N28" s="19">
        <f t="shared" si="3"/>
        <v>0.45174766142735001</v>
      </c>
      <c r="O28" s="19">
        <f t="shared" si="4"/>
        <v>0.3298908004718632</v>
      </c>
      <c r="P28" s="19">
        <f t="shared" si="5"/>
        <v>4.9447508829396934E-2</v>
      </c>
      <c r="Q28" s="19"/>
    </row>
    <row r="29" spans="1:17" x14ac:dyDescent="0.3">
      <c r="A29">
        <v>2010</v>
      </c>
      <c r="B29">
        <v>68535</v>
      </c>
      <c r="C29">
        <v>267144</v>
      </c>
      <c r="D29">
        <v>455328</v>
      </c>
      <c r="E29">
        <v>106834</v>
      </c>
      <c r="F29">
        <v>274871</v>
      </c>
      <c r="G29">
        <v>67199</v>
      </c>
      <c r="I29">
        <v>1239911</v>
      </c>
      <c r="K29">
        <v>2010</v>
      </c>
      <c r="L29" s="19">
        <f t="shared" si="1"/>
        <v>5.5274128546323083E-2</v>
      </c>
      <c r="M29" s="19">
        <f t="shared" si="2"/>
        <v>0.21545417372698525</v>
      </c>
      <c r="N29" s="19">
        <f t="shared" si="3"/>
        <v>0.36722635737565035</v>
      </c>
      <c r="O29" s="19">
        <f t="shared" si="4"/>
        <v>8.6162635866606552E-2</v>
      </c>
      <c r="P29" s="19">
        <f t="shared" si="5"/>
        <v>0.22168607262940646</v>
      </c>
      <c r="Q29" s="19">
        <f t="shared" si="6"/>
        <v>5.4196631855028307E-2</v>
      </c>
    </row>
    <row r="31" spans="1:17" x14ac:dyDescent="0.3">
      <c r="K31" t="s">
        <v>68</v>
      </c>
      <c r="L31" s="20">
        <f>AVERAGE(L28:L29)</f>
        <v>9.1978205474969627E-2</v>
      </c>
      <c r="M31" s="20">
        <f t="shared" ref="M31:P31" si="7">AVERAGE(M28:M29)</f>
        <v>0.12784296029737946</v>
      </c>
      <c r="N31" s="20">
        <f t="shared" si="7"/>
        <v>0.40948700940150018</v>
      </c>
      <c r="O31" s="20">
        <f t="shared" si="7"/>
        <v>0.20802671816923488</v>
      </c>
      <c r="P31" s="20">
        <f t="shared" si="7"/>
        <v>0.1355667907294017</v>
      </c>
      <c r="Q31"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66"/>
  <sheetViews>
    <sheetView workbookViewId="0">
      <selection activeCell="P6" sqref="P6"/>
    </sheetView>
  </sheetViews>
  <sheetFormatPr defaultColWidth="8.88671875" defaultRowHeight="14.4" x14ac:dyDescent="0.3"/>
  <cols>
    <col min="1" max="1" width="10.5546875" style="302" bestFit="1" customWidth="1"/>
    <col min="2" max="2" width="7.5546875" style="58" bestFit="1" customWidth="1"/>
    <col min="3" max="3" width="5.6640625" style="58" bestFit="1" customWidth="1"/>
    <col min="4" max="4" width="16.5546875" style="305" bestFit="1" customWidth="1"/>
    <col min="5" max="5" width="21.44140625" style="58" bestFit="1" customWidth="1"/>
    <col min="6" max="6" width="8.88671875" style="58"/>
    <col min="7" max="7" width="12" style="58" bestFit="1" customWidth="1"/>
    <col min="8" max="10" width="12" style="58" customWidth="1"/>
    <col min="11" max="11" width="15.5546875" style="302" bestFit="1" customWidth="1"/>
    <col min="12" max="12" width="15.44140625" style="302" customWidth="1"/>
    <col min="13" max="13" width="13.6640625" style="302" customWidth="1"/>
    <col min="14" max="15" width="13.44140625" style="302" customWidth="1"/>
    <col min="16" max="16" width="8.88671875" style="302"/>
    <col min="17" max="17" width="7.5546875" style="302" bestFit="1" customWidth="1"/>
    <col min="18" max="18" width="12.109375" style="302" bestFit="1" customWidth="1"/>
    <col min="19" max="19" width="5.33203125" style="302" bestFit="1" customWidth="1"/>
    <col min="20" max="20" width="11.88671875" style="302" bestFit="1" customWidth="1"/>
    <col min="21" max="21" width="8.88671875" style="302"/>
    <col min="22" max="22" width="12" style="302" bestFit="1" customWidth="1"/>
    <col min="23" max="16384" width="8.88671875" style="302"/>
  </cols>
  <sheetData>
    <row r="1" spans="1:22" x14ac:dyDescent="0.3">
      <c r="A1" s="302" t="s">
        <v>153</v>
      </c>
      <c r="B1" s="58" t="s">
        <v>154</v>
      </c>
      <c r="C1" s="58" t="s">
        <v>155</v>
      </c>
      <c r="D1" s="305" t="s">
        <v>156</v>
      </c>
      <c r="E1" s="58" t="s">
        <v>157</v>
      </c>
      <c r="F1" s="58" t="s">
        <v>161</v>
      </c>
      <c r="G1" s="58" t="s">
        <v>216</v>
      </c>
      <c r="H1" s="58" t="s">
        <v>217</v>
      </c>
      <c r="I1" s="58" t="s">
        <v>221</v>
      </c>
      <c r="J1" s="58" t="s">
        <v>162</v>
      </c>
      <c r="K1" s="302" t="s">
        <v>163</v>
      </c>
      <c r="L1" s="302" t="s">
        <v>222</v>
      </c>
      <c r="M1" s="302" t="s">
        <v>223</v>
      </c>
      <c r="N1" s="302" t="s">
        <v>224</v>
      </c>
      <c r="O1" s="302" t="s">
        <v>164</v>
      </c>
      <c r="Q1" s="302" t="s">
        <v>154</v>
      </c>
      <c r="R1" s="302" t="s">
        <v>158</v>
      </c>
      <c r="S1" s="302" t="s">
        <v>159</v>
      </c>
      <c r="T1" s="302" t="s">
        <v>160</v>
      </c>
    </row>
    <row r="2" spans="1:22" x14ac:dyDescent="0.3">
      <c r="A2" s="306">
        <v>41275</v>
      </c>
      <c r="B2" s="307">
        <f>MONTH(A2)</f>
        <v>1</v>
      </c>
      <c r="C2" s="307">
        <f t="shared" ref="C2:C65" si="0">IF(VLOOKUP($B2,$Q$2:$R$15,2,FALSE)=0,1,IF(VLOOKUP($B2,$Q$2:$R$15,2,FALSE)=VLOOKUP($B2,$Q$2:$S$15,3,FALSE),0,IF(AND((VLOOKUP(($B2-1),$Q$2:$R$15,2,FALSE)&gt;=1),VLOOKUP($B2,$Q$2:$R$15,2,FALSE)&gt;=DAY(A2)),0,IF(AND((VLOOKUP(($B2+1),$Q$2:$R$15,2,FALSE)&gt;=1),DAY(A2)&gt;(VLOOKUP($B2,$Q$2:$S$15,3,FALSE)-VLOOKUP($B2,$Q$2:$R$15,2,FALSE))),0,1))))</f>
        <v>1</v>
      </c>
      <c r="D2" s="305">
        <f>IF(C2=0,0,VLOOKUP(B2,$Q$3:$T$14,4,FALSE))</f>
        <v>3841.7540727966107</v>
      </c>
      <c r="E2" s="305">
        <f>SUM(D$2:D2)</f>
        <v>3841.7540727966107</v>
      </c>
      <c r="F2" s="305">
        <f>Model!$F$31</f>
        <v>2771911</v>
      </c>
      <c r="G2" s="305">
        <f>Model!$G$31</f>
        <v>2779989</v>
      </c>
      <c r="H2" s="305">
        <f>Model!$H$31</f>
        <v>2814613</v>
      </c>
      <c r="I2" s="305">
        <f>Model!$I$31</f>
        <v>2798744</v>
      </c>
      <c r="J2" s="305" t="e">
        <f>Model!#REF!</f>
        <v>#REF!</v>
      </c>
      <c r="K2" s="308" t="str">
        <f>IF(ISNUMBER(K1),"  ",IF(K1="  ","  ",IF($E2&gt;F2,$A2,"")))</f>
        <v/>
      </c>
      <c r="L2" s="308" t="str">
        <f>IF(ISNUMBER(L1),"  ",IF(L1="  ","  ",IF($E2&gt;G2,$A2,"")))</f>
        <v/>
      </c>
      <c r="M2" s="308" t="str">
        <f>IF(ISNUMBER(M1),"  ",IF(M1="  ","  ",IF($E2&gt;H2,$A2,"")))</f>
        <v/>
      </c>
      <c r="N2" s="308" t="str">
        <f>IF(ISNUMBER(N1),"  ",IF(N1="  ","  ",IF($E2&gt;I2,$A2,"")))</f>
        <v/>
      </c>
      <c r="O2" s="308" t="e">
        <f t="shared" ref="O2:O65" si="1">IF(ISNUMBER(O1),"  ",IF(O1="  ","  ",IF($E2&gt;J2,$A2,"")))</f>
        <v>#REF!</v>
      </c>
      <c r="Q2" s="302">
        <v>0</v>
      </c>
      <c r="R2" s="302">
        <f>R14</f>
        <v>0</v>
      </c>
      <c r="S2" s="302">
        <f>S14</f>
        <v>31</v>
      </c>
      <c r="T2" s="222">
        <f>T14</f>
        <v>18523.434231590163</v>
      </c>
    </row>
    <row r="3" spans="1:22" x14ac:dyDescent="0.3">
      <c r="A3" s="306">
        <v>41276</v>
      </c>
      <c r="B3" s="307">
        <f t="shared" ref="B3:B65" si="2">MONTH(A3)</f>
        <v>1</v>
      </c>
      <c r="C3" s="307">
        <f t="shared" si="0"/>
        <v>1</v>
      </c>
      <c r="D3" s="305">
        <f t="shared" ref="D3:D65" si="3">IF(C3=0,0,VLOOKUP(B3,$Q$3:$T$14,4,FALSE))</f>
        <v>3841.7540727966107</v>
      </c>
      <c r="E3" s="305">
        <f>SUM(D$2:D3)</f>
        <v>7683.5081455932213</v>
      </c>
      <c r="F3" s="305">
        <f>Model!$F$31</f>
        <v>2771911</v>
      </c>
      <c r="G3" s="305">
        <f>Model!$G$31</f>
        <v>2779989</v>
      </c>
      <c r="H3" s="305">
        <f>Model!$H$31</f>
        <v>2814613</v>
      </c>
      <c r="I3" s="305">
        <f>Model!$I$31</f>
        <v>2798744</v>
      </c>
      <c r="J3" s="305" t="e">
        <f>Model!#REF!</f>
        <v>#REF!</v>
      </c>
      <c r="K3" s="308" t="str">
        <f t="shared" ref="K3:K65" si="4">IF(ISNUMBER(K2),"  ",IF(K2="  ","  ",IF($E3&gt;F3,$A3,"")))</f>
        <v/>
      </c>
      <c r="L3" s="308" t="str">
        <f t="shared" ref="L3:L65" si="5">IF(ISNUMBER(L2),"  ",IF(L2="  ","  ",IF($E3&gt;G3,$A3,"")))</f>
        <v/>
      </c>
      <c r="M3" s="308" t="str">
        <f t="shared" ref="M3:M65" si="6">IF(ISNUMBER(M2),"  ",IF(M2="  ","  ",IF($E3&gt;H3,$A3,"")))</f>
        <v/>
      </c>
      <c r="N3" s="308" t="str">
        <f>IF(ISNUMBER(N2),"  ",IF(N2="  ","  ",IF($E3&gt;I3,$A3,"")))</f>
        <v/>
      </c>
      <c r="O3" s="308" t="e">
        <f t="shared" si="1"/>
        <v>#REF!</v>
      </c>
      <c r="Q3" s="302">
        <v>1</v>
      </c>
      <c r="R3" s="302">
        <f>inputs!B$39</f>
        <v>0</v>
      </c>
      <c r="S3" s="302">
        <v>31</v>
      </c>
      <c r="T3" s="222">
        <f>IF(R3=S3,0,Model!G$22/(S3-R3))</f>
        <v>3841.7540727966107</v>
      </c>
      <c r="V3" s="302">
        <f>(S3-R3)*T3</f>
        <v>119094.37625669493</v>
      </c>
    </row>
    <row r="4" spans="1:22" x14ac:dyDescent="0.3">
      <c r="A4" s="306">
        <v>41277</v>
      </c>
      <c r="B4" s="307">
        <f t="shared" si="2"/>
        <v>1</v>
      </c>
      <c r="C4" s="307">
        <f t="shared" si="0"/>
        <v>1</v>
      </c>
      <c r="D4" s="305">
        <f t="shared" si="3"/>
        <v>3841.7540727966107</v>
      </c>
      <c r="E4" s="305">
        <f>SUM(D$2:D4)</f>
        <v>11525.262218389831</v>
      </c>
      <c r="F4" s="305">
        <f>Model!$F$31</f>
        <v>2771911</v>
      </c>
      <c r="G4" s="305">
        <f>Model!$G$31</f>
        <v>2779989</v>
      </c>
      <c r="H4" s="305">
        <f>Model!$H$31</f>
        <v>2814613</v>
      </c>
      <c r="I4" s="305">
        <f>Model!$I$31</f>
        <v>2798744</v>
      </c>
      <c r="J4" s="305" t="e">
        <f>Model!#REF!</f>
        <v>#REF!</v>
      </c>
      <c r="K4" s="308" t="str">
        <f t="shared" si="4"/>
        <v/>
      </c>
      <c r="L4" s="308" t="str">
        <f t="shared" si="5"/>
        <v/>
      </c>
      <c r="M4" s="308" t="str">
        <f t="shared" si="6"/>
        <v/>
      </c>
      <c r="N4" s="308" t="str">
        <f t="shared" ref="N4:N10" si="7">IF(ISNUMBER(N3),"  ",IF(N3="  ","  ",IF($E4&gt;I4,$A4,"")))</f>
        <v/>
      </c>
      <c r="O4" s="308" t="e">
        <f t="shared" si="1"/>
        <v>#REF!</v>
      </c>
      <c r="Q4" s="302">
        <v>2</v>
      </c>
      <c r="R4" s="302">
        <f>inputs!C$39</f>
        <v>0</v>
      </c>
      <c r="S4" s="302">
        <v>28</v>
      </c>
      <c r="T4" s="222">
        <f>IF(R4=S4,0,Model!H$22/(S4-R4))</f>
        <v>3841.7540727966102</v>
      </c>
      <c r="V4" s="302">
        <f t="shared" ref="V4:V14" si="8">(S4-R4)*T4</f>
        <v>107569.11403830508</v>
      </c>
    </row>
    <row r="5" spans="1:22" x14ac:dyDescent="0.3">
      <c r="A5" s="306">
        <v>41278</v>
      </c>
      <c r="B5" s="307">
        <f t="shared" si="2"/>
        <v>1</v>
      </c>
      <c r="C5" s="307">
        <f t="shared" si="0"/>
        <v>1</v>
      </c>
      <c r="D5" s="305">
        <f t="shared" si="3"/>
        <v>3841.7540727966107</v>
      </c>
      <c r="E5" s="305">
        <f>SUM(D$2:D5)</f>
        <v>15367.016291186443</v>
      </c>
      <c r="F5" s="305">
        <f>Model!$F$31</f>
        <v>2771911</v>
      </c>
      <c r="G5" s="305">
        <f>Model!$G$31</f>
        <v>2779989</v>
      </c>
      <c r="H5" s="305">
        <f>Model!$H$31</f>
        <v>2814613</v>
      </c>
      <c r="I5" s="305">
        <f>Model!$I$31</f>
        <v>2798744</v>
      </c>
      <c r="J5" s="305" t="e">
        <f>Model!#REF!</f>
        <v>#REF!</v>
      </c>
      <c r="K5" s="308" t="str">
        <f t="shared" si="4"/>
        <v/>
      </c>
      <c r="L5" s="308" t="str">
        <f t="shared" si="5"/>
        <v/>
      </c>
      <c r="M5" s="308" t="str">
        <f t="shared" si="6"/>
        <v/>
      </c>
      <c r="N5" s="308" t="str">
        <f t="shared" si="7"/>
        <v/>
      </c>
      <c r="O5" s="308" t="e">
        <f>IF(ISNUMBER(O4),"  ",IF(O4="  ","  ",IF($E5&gt;J5,$A5,"")))</f>
        <v>#REF!</v>
      </c>
      <c r="Q5" s="302">
        <v>3</v>
      </c>
      <c r="R5" s="302">
        <f>inputs!D$39</f>
        <v>0</v>
      </c>
      <c r="S5" s="302">
        <v>31</v>
      </c>
      <c r="T5" s="222">
        <f>IF(R5=S5,0,Model!I$22/(S5-R5))</f>
        <v>4607.9928066393441</v>
      </c>
      <c r="V5" s="302">
        <f t="shared" si="8"/>
        <v>142847.77700581966</v>
      </c>
    </row>
    <row r="6" spans="1:22" x14ac:dyDescent="0.3">
      <c r="A6" s="306">
        <v>41279</v>
      </c>
      <c r="B6" s="307">
        <f t="shared" si="2"/>
        <v>1</v>
      </c>
      <c r="C6" s="307">
        <f t="shared" si="0"/>
        <v>1</v>
      </c>
      <c r="D6" s="305">
        <f t="shared" si="3"/>
        <v>3841.7540727966107</v>
      </c>
      <c r="E6" s="305">
        <f>SUM(D$2:D6)</f>
        <v>19208.770363983054</v>
      </c>
      <c r="F6" s="305">
        <f>Model!$F$31</f>
        <v>2771911</v>
      </c>
      <c r="G6" s="305">
        <f>Model!$G$31</f>
        <v>2779989</v>
      </c>
      <c r="H6" s="305">
        <f>Model!$H$31</f>
        <v>2814613</v>
      </c>
      <c r="I6" s="305">
        <f>Model!$I$31</f>
        <v>2798744</v>
      </c>
      <c r="J6" s="305" t="e">
        <f>Model!#REF!</f>
        <v>#REF!</v>
      </c>
      <c r="K6" s="308" t="str">
        <f t="shared" si="4"/>
        <v/>
      </c>
      <c r="L6" s="308" t="str">
        <f t="shared" si="5"/>
        <v/>
      </c>
      <c r="M6" s="308" t="str">
        <f t="shared" si="6"/>
        <v/>
      </c>
      <c r="N6" s="308" t="str">
        <f t="shared" si="7"/>
        <v/>
      </c>
      <c r="O6" s="308" t="e">
        <f t="shared" si="1"/>
        <v>#REF!</v>
      </c>
      <c r="Q6" s="302">
        <v>4</v>
      </c>
      <c r="R6" s="302">
        <f>inputs!E$39</f>
        <v>0</v>
      </c>
      <c r="S6" s="302">
        <v>30</v>
      </c>
      <c r="T6" s="222">
        <f>IF(R6=S6,0,Model!J$22/(S6-R6))</f>
        <v>4607.9928066393441</v>
      </c>
      <c r="V6" s="302">
        <f>(S6-R6)*T6</f>
        <v>138239.78419918031</v>
      </c>
    </row>
    <row r="7" spans="1:22" x14ac:dyDescent="0.3">
      <c r="A7" s="306">
        <v>41280</v>
      </c>
      <c r="B7" s="307">
        <f t="shared" si="2"/>
        <v>1</v>
      </c>
      <c r="C7" s="307">
        <f t="shared" si="0"/>
        <v>1</v>
      </c>
      <c r="D7" s="305">
        <f t="shared" si="3"/>
        <v>3841.7540727966107</v>
      </c>
      <c r="E7" s="305">
        <f>SUM(D$2:D7)</f>
        <v>23050.524436779666</v>
      </c>
      <c r="F7" s="305">
        <f>Model!$F$31</f>
        <v>2771911</v>
      </c>
      <c r="G7" s="305">
        <f>Model!$G$31</f>
        <v>2779989</v>
      </c>
      <c r="H7" s="305">
        <f>Model!$H$31</f>
        <v>2814613</v>
      </c>
      <c r="I7" s="305">
        <f>Model!$I$31</f>
        <v>2798744</v>
      </c>
      <c r="J7" s="305" t="e">
        <f>Model!#REF!</f>
        <v>#REF!</v>
      </c>
      <c r="K7" s="308" t="str">
        <f t="shared" si="4"/>
        <v/>
      </c>
      <c r="L7" s="308" t="str">
        <f t="shared" si="5"/>
        <v/>
      </c>
      <c r="M7" s="308" t="str">
        <f t="shared" si="6"/>
        <v/>
      </c>
      <c r="N7" s="308" t="str">
        <f t="shared" si="7"/>
        <v/>
      </c>
      <c r="O7" s="308" t="e">
        <f t="shared" si="1"/>
        <v>#REF!</v>
      </c>
      <c r="Q7" s="302">
        <v>5</v>
      </c>
      <c r="R7" s="302">
        <f>inputs!F$39</f>
        <v>0</v>
      </c>
      <c r="S7" s="302">
        <v>31</v>
      </c>
      <c r="T7" s="222">
        <f>IF(R7=S7,0,Model!K$22/(S7-R7))</f>
        <v>2936.4744549836064</v>
      </c>
      <c r="V7" s="302">
        <f t="shared" si="8"/>
        <v>91030.708104491801</v>
      </c>
    </row>
    <row r="8" spans="1:22" x14ac:dyDescent="0.3">
      <c r="A8" s="306">
        <v>41281</v>
      </c>
      <c r="B8" s="307">
        <f t="shared" si="2"/>
        <v>1</v>
      </c>
      <c r="C8" s="307">
        <f t="shared" si="0"/>
        <v>1</v>
      </c>
      <c r="D8" s="305">
        <f t="shared" si="3"/>
        <v>3841.7540727966107</v>
      </c>
      <c r="E8" s="305">
        <f>SUM(D$2:D8)</f>
        <v>26892.278509576277</v>
      </c>
      <c r="F8" s="305">
        <f>Model!$F$31</f>
        <v>2771911</v>
      </c>
      <c r="G8" s="305">
        <f>Model!$G$31</f>
        <v>2779989</v>
      </c>
      <c r="H8" s="305">
        <f>Model!$H$31</f>
        <v>2814613</v>
      </c>
      <c r="I8" s="305">
        <f>Model!$I$31</f>
        <v>2798744</v>
      </c>
      <c r="J8" s="305" t="e">
        <f>Model!#REF!</f>
        <v>#REF!</v>
      </c>
      <c r="K8" s="308" t="str">
        <f t="shared" si="4"/>
        <v/>
      </c>
      <c r="L8" s="308" t="str">
        <f t="shared" si="5"/>
        <v/>
      </c>
      <c r="M8" s="308" t="str">
        <f t="shared" si="6"/>
        <v/>
      </c>
      <c r="N8" s="308" t="str">
        <f t="shared" si="7"/>
        <v/>
      </c>
      <c r="O8" s="308" t="e">
        <f t="shared" si="1"/>
        <v>#REF!</v>
      </c>
      <c r="Q8" s="302">
        <v>6</v>
      </c>
      <c r="R8" s="302">
        <f>inputs!G$39</f>
        <v>0</v>
      </c>
      <c r="S8" s="302">
        <v>30</v>
      </c>
      <c r="T8" s="222">
        <f>IF(R8=S8,0,Model!L$22/(S8-R8))</f>
        <v>2936.4744549836064</v>
      </c>
      <c r="V8" s="302">
        <f t="shared" si="8"/>
        <v>88094.233649508198</v>
      </c>
    </row>
    <row r="9" spans="1:22" x14ac:dyDescent="0.3">
      <c r="A9" s="306">
        <v>41282</v>
      </c>
      <c r="B9" s="307">
        <f t="shared" si="2"/>
        <v>1</v>
      </c>
      <c r="C9" s="307">
        <f t="shared" si="0"/>
        <v>1</v>
      </c>
      <c r="D9" s="305">
        <f t="shared" si="3"/>
        <v>3841.7540727966107</v>
      </c>
      <c r="E9" s="305">
        <f>SUM(D$2:D9)</f>
        <v>30734.032582372889</v>
      </c>
      <c r="F9" s="305">
        <f>Model!$F$31</f>
        <v>2771911</v>
      </c>
      <c r="G9" s="305">
        <f>Model!$G$31</f>
        <v>2779989</v>
      </c>
      <c r="H9" s="305">
        <f>Model!$H$31</f>
        <v>2814613</v>
      </c>
      <c r="I9" s="305">
        <f>Model!$I$31</f>
        <v>2798744</v>
      </c>
      <c r="J9" s="305" t="e">
        <f>Model!#REF!</f>
        <v>#REF!</v>
      </c>
      <c r="K9" s="308" t="str">
        <f t="shared" si="4"/>
        <v/>
      </c>
      <c r="L9" s="308" t="str">
        <f t="shared" si="5"/>
        <v/>
      </c>
      <c r="M9" s="308" t="str">
        <f t="shared" si="6"/>
        <v/>
      </c>
      <c r="N9" s="308" t="str">
        <f t="shared" si="7"/>
        <v/>
      </c>
      <c r="O9" s="308" t="e">
        <f t="shared" si="1"/>
        <v>#REF!</v>
      </c>
      <c r="Q9" s="302">
        <v>7</v>
      </c>
      <c r="R9" s="302">
        <f>inputs!H$39</f>
        <v>0</v>
      </c>
      <c r="S9" s="302">
        <v>31</v>
      </c>
      <c r="T9" s="222">
        <f>IF(R9=S9,0,Model!M$22/(S9-R9))</f>
        <v>15587.905170483871</v>
      </c>
      <c r="V9" s="302">
        <f t="shared" si="8"/>
        <v>483225.06028500001</v>
      </c>
    </row>
    <row r="10" spans="1:22" x14ac:dyDescent="0.3">
      <c r="A10" s="306">
        <v>41283</v>
      </c>
      <c r="B10" s="307">
        <f t="shared" si="2"/>
        <v>1</v>
      </c>
      <c r="C10" s="307">
        <f t="shared" si="0"/>
        <v>1</v>
      </c>
      <c r="D10" s="305">
        <f t="shared" si="3"/>
        <v>3841.7540727966107</v>
      </c>
      <c r="E10" s="305">
        <f>SUM(D$2:D10)</f>
        <v>34575.786655169497</v>
      </c>
      <c r="F10" s="305">
        <f>Model!$F$31</f>
        <v>2771911</v>
      </c>
      <c r="G10" s="305">
        <f>Model!$G$31</f>
        <v>2779989</v>
      </c>
      <c r="H10" s="305">
        <f>Model!$H$31</f>
        <v>2814613</v>
      </c>
      <c r="I10" s="305">
        <f>Model!$I$31</f>
        <v>2798744</v>
      </c>
      <c r="J10" s="305" t="e">
        <f>Model!#REF!</f>
        <v>#REF!</v>
      </c>
      <c r="K10" s="308" t="str">
        <f t="shared" si="4"/>
        <v/>
      </c>
      <c r="L10" s="308" t="str">
        <f t="shared" si="5"/>
        <v/>
      </c>
      <c r="M10" s="308" t="str">
        <f t="shared" si="6"/>
        <v/>
      </c>
      <c r="N10" s="308" t="str">
        <f t="shared" si="7"/>
        <v/>
      </c>
      <c r="O10" s="308" t="e">
        <f t="shared" si="1"/>
        <v>#REF!</v>
      </c>
      <c r="Q10" s="302">
        <v>8</v>
      </c>
      <c r="R10" s="302">
        <f>inputs!I$39</f>
        <v>0</v>
      </c>
      <c r="S10" s="302">
        <v>31</v>
      </c>
      <c r="T10" s="222">
        <f>IF(R10=S10,0,Model!N$22/(S10-R10))</f>
        <v>15587.905170483871</v>
      </c>
      <c r="V10" s="302">
        <f t="shared" si="8"/>
        <v>483225.06028500001</v>
      </c>
    </row>
    <row r="11" spans="1:22" x14ac:dyDescent="0.3">
      <c r="A11" s="306">
        <v>41284</v>
      </c>
      <c r="B11" s="307">
        <f t="shared" si="2"/>
        <v>1</v>
      </c>
      <c r="C11" s="307">
        <f t="shared" si="0"/>
        <v>1</v>
      </c>
      <c r="D11" s="305">
        <f t="shared" si="3"/>
        <v>3841.7540727966107</v>
      </c>
      <c r="E11" s="305">
        <f>SUM(D$2:D11)</f>
        <v>38417.540727966109</v>
      </c>
      <c r="F11" s="305">
        <f>Model!$F$31</f>
        <v>2771911</v>
      </c>
      <c r="G11" s="305">
        <f>Model!$G$31</f>
        <v>2779989</v>
      </c>
      <c r="H11" s="305">
        <f>Model!$H$31</f>
        <v>2814613</v>
      </c>
      <c r="I11" s="305">
        <f>Model!$I$31</f>
        <v>2798744</v>
      </c>
      <c r="J11" s="305" t="e">
        <f>Model!#REF!</f>
        <v>#REF!</v>
      </c>
      <c r="K11" s="308" t="str">
        <f t="shared" si="4"/>
        <v/>
      </c>
      <c r="L11" s="308" t="str">
        <f t="shared" si="5"/>
        <v/>
      </c>
      <c r="M11" s="308" t="str">
        <f t="shared" si="6"/>
        <v/>
      </c>
      <c r="N11" s="308" t="str">
        <f t="shared" ref="N11:N65" si="9">IF(ISNUMBER(N10),"  ",IF(N10="  ","  ",IF($E11&gt;I11,$A11,"")))</f>
        <v/>
      </c>
      <c r="O11" s="308" t="e">
        <f t="shared" si="1"/>
        <v>#REF!</v>
      </c>
      <c r="Q11" s="302">
        <v>9</v>
      </c>
      <c r="R11" s="302">
        <f>inputs!J$39</f>
        <v>0</v>
      </c>
      <c r="S11" s="302">
        <v>30</v>
      </c>
      <c r="T11" s="222">
        <f>IF(R11=S11,0,Model!O$22/(S11-R11))</f>
        <v>6334.9373031639343</v>
      </c>
      <c r="V11" s="302">
        <f t="shared" si="8"/>
        <v>190048.11909491802</v>
      </c>
    </row>
    <row r="12" spans="1:22" x14ac:dyDescent="0.3">
      <c r="A12" s="306">
        <v>41285</v>
      </c>
      <c r="B12" s="307">
        <f t="shared" si="2"/>
        <v>1</v>
      </c>
      <c r="C12" s="307">
        <f t="shared" si="0"/>
        <v>1</v>
      </c>
      <c r="D12" s="305">
        <f t="shared" si="3"/>
        <v>3841.7540727966107</v>
      </c>
      <c r="E12" s="305">
        <f>SUM(D$2:D12)</f>
        <v>42259.29480076272</v>
      </c>
      <c r="F12" s="305">
        <f>Model!$F$31</f>
        <v>2771911</v>
      </c>
      <c r="G12" s="305">
        <f>Model!$G$31</f>
        <v>2779989</v>
      </c>
      <c r="H12" s="305">
        <f>Model!$H$31</f>
        <v>2814613</v>
      </c>
      <c r="I12" s="305">
        <f>Model!$I$31</f>
        <v>2798744</v>
      </c>
      <c r="J12" s="305" t="e">
        <f>Model!#REF!</f>
        <v>#REF!</v>
      </c>
      <c r="K12" s="308" t="str">
        <f t="shared" si="4"/>
        <v/>
      </c>
      <c r="L12" s="308" t="str">
        <f t="shared" si="5"/>
        <v/>
      </c>
      <c r="M12" s="308" t="str">
        <f t="shared" si="6"/>
        <v/>
      </c>
      <c r="N12" s="308" t="str">
        <f t="shared" si="9"/>
        <v/>
      </c>
      <c r="O12" s="308" t="e">
        <f t="shared" si="1"/>
        <v>#REF!</v>
      </c>
      <c r="Q12" s="302">
        <v>10</v>
      </c>
      <c r="R12" s="302">
        <f>inputs!K$39</f>
        <v>0</v>
      </c>
      <c r="S12" s="302">
        <v>31</v>
      </c>
      <c r="T12" s="222">
        <f>IF(R12=S12,0,Model!P$22/(S12-R12))</f>
        <v>6334.9373031639343</v>
      </c>
      <c r="V12" s="302">
        <f t="shared" si="8"/>
        <v>196383.05639808197</v>
      </c>
    </row>
    <row r="13" spans="1:22" x14ac:dyDescent="0.3">
      <c r="A13" s="306">
        <v>41286</v>
      </c>
      <c r="B13" s="307">
        <f t="shared" si="2"/>
        <v>1</v>
      </c>
      <c r="C13" s="307">
        <f t="shared" si="0"/>
        <v>1</v>
      </c>
      <c r="D13" s="305">
        <f t="shared" si="3"/>
        <v>3841.7540727966107</v>
      </c>
      <c r="E13" s="305">
        <f>SUM(D$2:D13)</f>
        <v>46101.048873559332</v>
      </c>
      <c r="F13" s="305">
        <f>Model!$F$31</f>
        <v>2771911</v>
      </c>
      <c r="G13" s="305">
        <f>Model!$G$31</f>
        <v>2779989</v>
      </c>
      <c r="H13" s="305">
        <f>Model!$H$31</f>
        <v>2814613</v>
      </c>
      <c r="I13" s="305">
        <f>Model!$I$31</f>
        <v>2798744</v>
      </c>
      <c r="J13" s="305" t="e">
        <f>Model!#REF!</f>
        <v>#REF!</v>
      </c>
      <c r="K13" s="308" t="str">
        <f t="shared" si="4"/>
        <v/>
      </c>
      <c r="L13" s="308" t="str">
        <f t="shared" si="5"/>
        <v/>
      </c>
      <c r="M13" s="308" t="str">
        <f t="shared" si="6"/>
        <v/>
      </c>
      <c r="N13" s="308" t="str">
        <f t="shared" si="9"/>
        <v/>
      </c>
      <c r="O13" s="308" t="e">
        <f t="shared" si="1"/>
        <v>#REF!</v>
      </c>
      <c r="Q13" s="302">
        <v>11</v>
      </c>
      <c r="R13" s="302">
        <f>inputs!L$39</f>
        <v>0</v>
      </c>
      <c r="S13" s="302">
        <v>30</v>
      </c>
      <c r="T13" s="222">
        <f>IF(R13=S13,0,Model!Q$22/(S13-R13))</f>
        <v>18523.434231590167</v>
      </c>
      <c r="V13" s="302">
        <f t="shared" si="8"/>
        <v>555703.02694770496</v>
      </c>
    </row>
    <row r="14" spans="1:22" x14ac:dyDescent="0.3">
      <c r="A14" s="306">
        <v>41287</v>
      </c>
      <c r="B14" s="307">
        <f t="shared" si="2"/>
        <v>1</v>
      </c>
      <c r="C14" s="307">
        <f t="shared" si="0"/>
        <v>1</v>
      </c>
      <c r="D14" s="305">
        <f t="shared" si="3"/>
        <v>3841.7540727966107</v>
      </c>
      <c r="E14" s="305">
        <f>SUM(D$2:D14)</f>
        <v>49942.802946355943</v>
      </c>
      <c r="F14" s="305">
        <f>Model!$F$31</f>
        <v>2771911</v>
      </c>
      <c r="G14" s="305">
        <f>Model!$G$31</f>
        <v>2779989</v>
      </c>
      <c r="H14" s="305">
        <f>Model!$H$31</f>
        <v>2814613</v>
      </c>
      <c r="I14" s="305">
        <f>Model!$I$31</f>
        <v>2798744</v>
      </c>
      <c r="J14" s="305" t="e">
        <f>Model!#REF!</f>
        <v>#REF!</v>
      </c>
      <c r="K14" s="308" t="str">
        <f t="shared" si="4"/>
        <v/>
      </c>
      <c r="L14" s="308" t="str">
        <f t="shared" si="5"/>
        <v/>
      </c>
      <c r="M14" s="308" t="str">
        <f t="shared" si="6"/>
        <v/>
      </c>
      <c r="N14" s="308" t="str">
        <f t="shared" si="9"/>
        <v/>
      </c>
      <c r="O14" s="308" t="e">
        <f t="shared" si="1"/>
        <v>#REF!</v>
      </c>
      <c r="Q14" s="302">
        <v>12</v>
      </c>
      <c r="R14" s="302">
        <f>inputs!M$39</f>
        <v>0</v>
      </c>
      <c r="S14" s="302">
        <v>31</v>
      </c>
      <c r="T14" s="222">
        <f>IF(R14=S14,0,Model!R$22/(S14-R14))</f>
        <v>18523.434231590163</v>
      </c>
      <c r="V14" s="302">
        <f t="shared" si="8"/>
        <v>574226.46117929509</v>
      </c>
    </row>
    <row r="15" spans="1:22" x14ac:dyDescent="0.3">
      <c r="A15" s="306">
        <v>41288</v>
      </c>
      <c r="B15" s="307">
        <f t="shared" si="2"/>
        <v>1</v>
      </c>
      <c r="C15" s="307">
        <f t="shared" si="0"/>
        <v>1</v>
      </c>
      <c r="D15" s="305">
        <f t="shared" si="3"/>
        <v>3841.7540727966107</v>
      </c>
      <c r="E15" s="305">
        <f>SUM(D$2:D15)</f>
        <v>53784.557019152555</v>
      </c>
      <c r="F15" s="305">
        <f>Model!$F$31</f>
        <v>2771911</v>
      </c>
      <c r="G15" s="305">
        <f>Model!$G$31</f>
        <v>2779989</v>
      </c>
      <c r="H15" s="305">
        <f>Model!$H$31</f>
        <v>2814613</v>
      </c>
      <c r="I15" s="305">
        <f>Model!$I$31</f>
        <v>2798744</v>
      </c>
      <c r="J15" s="305" t="e">
        <f>Model!#REF!</f>
        <v>#REF!</v>
      </c>
      <c r="K15" s="308" t="str">
        <f t="shared" si="4"/>
        <v/>
      </c>
      <c r="L15" s="308" t="str">
        <f t="shared" si="5"/>
        <v/>
      </c>
      <c r="M15" s="308" t="str">
        <f t="shared" si="6"/>
        <v/>
      </c>
      <c r="N15" s="308" t="str">
        <f t="shared" si="9"/>
        <v/>
      </c>
      <c r="O15" s="308" t="e">
        <f t="shared" si="1"/>
        <v>#REF!</v>
      </c>
      <c r="Q15" s="302">
        <v>13</v>
      </c>
      <c r="R15" s="302">
        <f>R3</f>
        <v>0</v>
      </c>
      <c r="S15" s="302">
        <f>S3</f>
        <v>31</v>
      </c>
      <c r="T15" s="222">
        <f>IF(R15=S15,0,Model!G$22/(S15-R15))</f>
        <v>3841.7540727966107</v>
      </c>
    </row>
    <row r="16" spans="1:22" x14ac:dyDescent="0.3">
      <c r="A16" s="306">
        <v>41289</v>
      </c>
      <c r="B16" s="307">
        <f t="shared" si="2"/>
        <v>1</v>
      </c>
      <c r="C16" s="307">
        <f t="shared" si="0"/>
        <v>1</v>
      </c>
      <c r="D16" s="305">
        <f t="shared" si="3"/>
        <v>3841.7540727966107</v>
      </c>
      <c r="E16" s="305">
        <f>SUM(D$2:D16)</f>
        <v>57626.311091949166</v>
      </c>
      <c r="F16" s="305">
        <f>Model!$F$31</f>
        <v>2771911</v>
      </c>
      <c r="G16" s="305">
        <f>Model!$G$31</f>
        <v>2779989</v>
      </c>
      <c r="H16" s="305">
        <f>Model!$H$31</f>
        <v>2814613</v>
      </c>
      <c r="I16" s="305">
        <f>Model!$I$31</f>
        <v>2798744</v>
      </c>
      <c r="J16" s="305" t="e">
        <f>Model!#REF!</f>
        <v>#REF!</v>
      </c>
      <c r="K16" s="308" t="str">
        <f t="shared" si="4"/>
        <v/>
      </c>
      <c r="L16" s="308" t="str">
        <f t="shared" si="5"/>
        <v/>
      </c>
      <c r="M16" s="308" t="str">
        <f t="shared" si="6"/>
        <v/>
      </c>
      <c r="N16" s="308" t="str">
        <f t="shared" si="9"/>
        <v/>
      </c>
      <c r="O16" s="308" t="e">
        <f t="shared" si="1"/>
        <v>#REF!</v>
      </c>
    </row>
    <row r="17" spans="1:15" x14ac:dyDescent="0.3">
      <c r="A17" s="306">
        <v>41290</v>
      </c>
      <c r="B17" s="307">
        <f t="shared" si="2"/>
        <v>1</v>
      </c>
      <c r="C17" s="307">
        <f t="shared" si="0"/>
        <v>1</v>
      </c>
      <c r="D17" s="305">
        <f t="shared" si="3"/>
        <v>3841.7540727966107</v>
      </c>
      <c r="E17" s="305">
        <f>SUM(D$2:D17)</f>
        <v>61468.065164745778</v>
      </c>
      <c r="F17" s="305">
        <f>Model!$F$31</f>
        <v>2771911</v>
      </c>
      <c r="G17" s="305">
        <f>Model!$G$31</f>
        <v>2779989</v>
      </c>
      <c r="H17" s="305">
        <f>Model!$H$31</f>
        <v>2814613</v>
      </c>
      <c r="I17" s="305">
        <f>Model!$I$31</f>
        <v>2798744</v>
      </c>
      <c r="J17" s="305" t="e">
        <f>Model!#REF!</f>
        <v>#REF!</v>
      </c>
      <c r="K17" s="308" t="str">
        <f t="shared" si="4"/>
        <v/>
      </c>
      <c r="L17" s="308" t="str">
        <f t="shared" si="5"/>
        <v/>
      </c>
      <c r="M17" s="308" t="str">
        <f t="shared" si="6"/>
        <v/>
      </c>
      <c r="N17" s="308" t="str">
        <f t="shared" si="9"/>
        <v/>
      </c>
      <c r="O17" s="308" t="e">
        <f t="shared" si="1"/>
        <v>#REF!</v>
      </c>
    </row>
    <row r="18" spans="1:15" x14ac:dyDescent="0.3">
      <c r="A18" s="306">
        <v>41291</v>
      </c>
      <c r="B18" s="307">
        <f t="shared" si="2"/>
        <v>1</v>
      </c>
      <c r="C18" s="307">
        <f t="shared" si="0"/>
        <v>1</v>
      </c>
      <c r="D18" s="305">
        <f t="shared" si="3"/>
        <v>3841.7540727966107</v>
      </c>
      <c r="E18" s="305">
        <f>SUM(D$2:D18)</f>
        <v>65309.81923754239</v>
      </c>
      <c r="F18" s="305">
        <f>Model!$F$31</f>
        <v>2771911</v>
      </c>
      <c r="G18" s="305">
        <f>Model!$G$31</f>
        <v>2779989</v>
      </c>
      <c r="H18" s="305">
        <f>Model!$H$31</f>
        <v>2814613</v>
      </c>
      <c r="I18" s="305">
        <f>Model!$I$31</f>
        <v>2798744</v>
      </c>
      <c r="J18" s="305" t="e">
        <f>Model!#REF!</f>
        <v>#REF!</v>
      </c>
      <c r="K18" s="308" t="str">
        <f t="shared" si="4"/>
        <v/>
      </c>
      <c r="L18" s="308" t="str">
        <f t="shared" si="5"/>
        <v/>
      </c>
      <c r="M18" s="308" t="str">
        <f t="shared" si="6"/>
        <v/>
      </c>
      <c r="N18" s="308" t="str">
        <f t="shared" si="9"/>
        <v/>
      </c>
      <c r="O18" s="308" t="e">
        <f t="shared" si="1"/>
        <v>#REF!</v>
      </c>
    </row>
    <row r="19" spans="1:15" x14ac:dyDescent="0.3">
      <c r="A19" s="306">
        <v>41292</v>
      </c>
      <c r="B19" s="307">
        <f t="shared" si="2"/>
        <v>1</v>
      </c>
      <c r="C19" s="307">
        <f t="shared" si="0"/>
        <v>1</v>
      </c>
      <c r="D19" s="305">
        <f t="shared" si="3"/>
        <v>3841.7540727966107</v>
      </c>
      <c r="E19" s="305">
        <f>SUM(D$2:D19)</f>
        <v>69151.573310338994</v>
      </c>
      <c r="F19" s="305">
        <f>Model!$F$31</f>
        <v>2771911</v>
      </c>
      <c r="G19" s="305">
        <f>Model!$G$31</f>
        <v>2779989</v>
      </c>
      <c r="H19" s="305">
        <f>Model!$H$31</f>
        <v>2814613</v>
      </c>
      <c r="I19" s="305">
        <f>Model!$I$31</f>
        <v>2798744</v>
      </c>
      <c r="J19" s="305" t="e">
        <f>Model!#REF!</f>
        <v>#REF!</v>
      </c>
      <c r="K19" s="308" t="str">
        <f t="shared" si="4"/>
        <v/>
      </c>
      <c r="L19" s="308" t="str">
        <f t="shared" si="5"/>
        <v/>
      </c>
      <c r="M19" s="308" t="str">
        <f t="shared" si="6"/>
        <v/>
      </c>
      <c r="N19" s="308" t="str">
        <f t="shared" si="9"/>
        <v/>
      </c>
      <c r="O19" s="308" t="e">
        <f t="shared" si="1"/>
        <v>#REF!</v>
      </c>
    </row>
    <row r="20" spans="1:15" x14ac:dyDescent="0.3">
      <c r="A20" s="306">
        <v>41293</v>
      </c>
      <c r="B20" s="307">
        <f t="shared" si="2"/>
        <v>1</v>
      </c>
      <c r="C20" s="307">
        <f t="shared" si="0"/>
        <v>1</v>
      </c>
      <c r="D20" s="305">
        <f t="shared" si="3"/>
        <v>3841.7540727966107</v>
      </c>
      <c r="E20" s="305">
        <f>SUM(D$2:D20)</f>
        <v>72993.327383135605</v>
      </c>
      <c r="F20" s="305">
        <f>Model!$F$31</f>
        <v>2771911</v>
      </c>
      <c r="G20" s="305">
        <f>Model!$G$31</f>
        <v>2779989</v>
      </c>
      <c r="H20" s="305">
        <f>Model!$H$31</f>
        <v>2814613</v>
      </c>
      <c r="I20" s="305">
        <f>Model!$I$31</f>
        <v>2798744</v>
      </c>
      <c r="J20" s="305" t="e">
        <f>Model!#REF!</f>
        <v>#REF!</v>
      </c>
      <c r="K20" s="308" t="str">
        <f t="shared" si="4"/>
        <v/>
      </c>
      <c r="L20" s="308" t="str">
        <f t="shared" si="5"/>
        <v/>
      </c>
      <c r="M20" s="308" t="str">
        <f t="shared" si="6"/>
        <v/>
      </c>
      <c r="N20" s="308" t="str">
        <f t="shared" si="9"/>
        <v/>
      </c>
      <c r="O20" s="308" t="e">
        <f t="shared" si="1"/>
        <v>#REF!</v>
      </c>
    </row>
    <row r="21" spans="1:15" x14ac:dyDescent="0.3">
      <c r="A21" s="306">
        <v>41294</v>
      </c>
      <c r="B21" s="307">
        <f t="shared" si="2"/>
        <v>1</v>
      </c>
      <c r="C21" s="307">
        <f t="shared" si="0"/>
        <v>1</v>
      </c>
      <c r="D21" s="305">
        <f t="shared" si="3"/>
        <v>3841.7540727966107</v>
      </c>
      <c r="E21" s="305">
        <f>SUM(D$2:D21)</f>
        <v>76835.081455932217</v>
      </c>
      <c r="F21" s="305">
        <f>Model!$F$31</f>
        <v>2771911</v>
      </c>
      <c r="G21" s="305">
        <f>Model!$G$31</f>
        <v>2779989</v>
      </c>
      <c r="H21" s="305">
        <f>Model!$H$31</f>
        <v>2814613</v>
      </c>
      <c r="I21" s="305">
        <f>Model!$I$31</f>
        <v>2798744</v>
      </c>
      <c r="J21" s="305" t="e">
        <f>Model!#REF!</f>
        <v>#REF!</v>
      </c>
      <c r="K21" s="308" t="str">
        <f t="shared" si="4"/>
        <v/>
      </c>
      <c r="L21" s="308" t="str">
        <f t="shared" si="5"/>
        <v/>
      </c>
      <c r="M21" s="308" t="str">
        <f t="shared" si="6"/>
        <v/>
      </c>
      <c r="N21" s="308" t="str">
        <f t="shared" si="9"/>
        <v/>
      </c>
      <c r="O21" s="308" t="e">
        <f t="shared" si="1"/>
        <v>#REF!</v>
      </c>
    </row>
    <row r="22" spans="1:15" x14ac:dyDescent="0.3">
      <c r="A22" s="306">
        <v>41295</v>
      </c>
      <c r="B22" s="307">
        <f t="shared" si="2"/>
        <v>1</v>
      </c>
      <c r="C22" s="307">
        <f t="shared" si="0"/>
        <v>1</v>
      </c>
      <c r="D22" s="305">
        <f t="shared" si="3"/>
        <v>3841.7540727966107</v>
      </c>
      <c r="E22" s="305">
        <f>SUM(D$2:D22)</f>
        <v>80676.835528728829</v>
      </c>
      <c r="F22" s="305">
        <f>Model!$F$31</f>
        <v>2771911</v>
      </c>
      <c r="G22" s="305">
        <f>Model!$G$31</f>
        <v>2779989</v>
      </c>
      <c r="H22" s="305">
        <f>Model!$H$31</f>
        <v>2814613</v>
      </c>
      <c r="I22" s="305">
        <f>Model!$I$31</f>
        <v>2798744</v>
      </c>
      <c r="J22" s="305" t="e">
        <f>Model!#REF!</f>
        <v>#REF!</v>
      </c>
      <c r="K22" s="308" t="str">
        <f t="shared" si="4"/>
        <v/>
      </c>
      <c r="L22" s="308" t="str">
        <f t="shared" si="5"/>
        <v/>
      </c>
      <c r="M22" s="308" t="str">
        <f t="shared" si="6"/>
        <v/>
      </c>
      <c r="N22" s="308" t="str">
        <f t="shared" si="9"/>
        <v/>
      </c>
      <c r="O22" s="308" t="e">
        <f t="shared" si="1"/>
        <v>#REF!</v>
      </c>
    </row>
    <row r="23" spans="1:15" x14ac:dyDescent="0.3">
      <c r="A23" s="306">
        <v>41296</v>
      </c>
      <c r="B23" s="307">
        <f t="shared" si="2"/>
        <v>1</v>
      </c>
      <c r="C23" s="307">
        <f t="shared" si="0"/>
        <v>1</v>
      </c>
      <c r="D23" s="305">
        <f t="shared" si="3"/>
        <v>3841.7540727966107</v>
      </c>
      <c r="E23" s="305">
        <f>SUM(D$2:D23)</f>
        <v>84518.58960152544</v>
      </c>
      <c r="F23" s="305">
        <f>Model!$F$31</f>
        <v>2771911</v>
      </c>
      <c r="G23" s="305">
        <f>Model!$G$31</f>
        <v>2779989</v>
      </c>
      <c r="H23" s="305">
        <f>Model!$H$31</f>
        <v>2814613</v>
      </c>
      <c r="I23" s="305">
        <f>Model!$I$31</f>
        <v>2798744</v>
      </c>
      <c r="J23" s="305" t="e">
        <f>Model!#REF!</f>
        <v>#REF!</v>
      </c>
      <c r="K23" s="308" t="str">
        <f t="shared" si="4"/>
        <v/>
      </c>
      <c r="L23" s="308" t="str">
        <f t="shared" si="5"/>
        <v/>
      </c>
      <c r="M23" s="308" t="str">
        <f t="shared" si="6"/>
        <v/>
      </c>
      <c r="N23" s="308" t="str">
        <f t="shared" si="9"/>
        <v/>
      </c>
      <c r="O23" s="308" t="e">
        <f t="shared" si="1"/>
        <v>#REF!</v>
      </c>
    </row>
    <row r="24" spans="1:15" x14ac:dyDescent="0.3">
      <c r="A24" s="306">
        <v>41297</v>
      </c>
      <c r="B24" s="307">
        <f t="shared" si="2"/>
        <v>1</v>
      </c>
      <c r="C24" s="307">
        <f t="shared" si="0"/>
        <v>1</v>
      </c>
      <c r="D24" s="305">
        <f t="shared" si="3"/>
        <v>3841.7540727966107</v>
      </c>
      <c r="E24" s="305">
        <f>SUM(D$2:D24)</f>
        <v>88360.343674322052</v>
      </c>
      <c r="F24" s="305">
        <f>Model!$F$31</f>
        <v>2771911</v>
      </c>
      <c r="G24" s="305">
        <f>Model!$G$31</f>
        <v>2779989</v>
      </c>
      <c r="H24" s="305">
        <f>Model!$H$31</f>
        <v>2814613</v>
      </c>
      <c r="I24" s="305">
        <f>Model!$I$31</f>
        <v>2798744</v>
      </c>
      <c r="J24" s="305" t="e">
        <f>Model!#REF!</f>
        <v>#REF!</v>
      </c>
      <c r="K24" s="308" t="str">
        <f t="shared" si="4"/>
        <v/>
      </c>
      <c r="L24" s="308" t="str">
        <f t="shared" si="5"/>
        <v/>
      </c>
      <c r="M24" s="308" t="str">
        <f t="shared" si="6"/>
        <v/>
      </c>
      <c r="N24" s="308" t="str">
        <f t="shared" si="9"/>
        <v/>
      </c>
      <c r="O24" s="308" t="e">
        <f t="shared" si="1"/>
        <v>#REF!</v>
      </c>
    </row>
    <row r="25" spans="1:15" x14ac:dyDescent="0.3">
      <c r="A25" s="306">
        <v>41298</v>
      </c>
      <c r="B25" s="307">
        <f t="shared" si="2"/>
        <v>1</v>
      </c>
      <c r="C25" s="307">
        <f t="shared" si="0"/>
        <v>1</v>
      </c>
      <c r="D25" s="305">
        <f t="shared" si="3"/>
        <v>3841.7540727966107</v>
      </c>
      <c r="E25" s="305">
        <f>SUM(D$2:D25)</f>
        <v>92202.097747118663</v>
      </c>
      <c r="F25" s="305">
        <f>Model!$F$31</f>
        <v>2771911</v>
      </c>
      <c r="G25" s="305">
        <f>Model!$G$31</f>
        <v>2779989</v>
      </c>
      <c r="H25" s="305">
        <f>Model!$H$31</f>
        <v>2814613</v>
      </c>
      <c r="I25" s="305">
        <f>Model!$I$31</f>
        <v>2798744</v>
      </c>
      <c r="J25" s="305" t="e">
        <f>Model!#REF!</f>
        <v>#REF!</v>
      </c>
      <c r="K25" s="308" t="str">
        <f t="shared" si="4"/>
        <v/>
      </c>
      <c r="L25" s="308" t="str">
        <f t="shared" si="5"/>
        <v/>
      </c>
      <c r="M25" s="308" t="str">
        <f t="shared" si="6"/>
        <v/>
      </c>
      <c r="N25" s="308" t="str">
        <f t="shared" si="9"/>
        <v/>
      </c>
      <c r="O25" s="308" t="e">
        <f t="shared" si="1"/>
        <v>#REF!</v>
      </c>
    </row>
    <row r="26" spans="1:15" x14ac:dyDescent="0.3">
      <c r="A26" s="306">
        <v>41299</v>
      </c>
      <c r="B26" s="307">
        <f t="shared" si="2"/>
        <v>1</v>
      </c>
      <c r="C26" s="307">
        <f t="shared" si="0"/>
        <v>1</v>
      </c>
      <c r="D26" s="305">
        <f t="shared" si="3"/>
        <v>3841.7540727966107</v>
      </c>
      <c r="E26" s="305">
        <f>SUM(D$2:D26)</f>
        <v>96043.851819915275</v>
      </c>
      <c r="F26" s="305">
        <f>Model!$F$31</f>
        <v>2771911</v>
      </c>
      <c r="G26" s="305">
        <f>Model!$G$31</f>
        <v>2779989</v>
      </c>
      <c r="H26" s="305">
        <f>Model!$H$31</f>
        <v>2814613</v>
      </c>
      <c r="I26" s="305">
        <f>Model!$I$31</f>
        <v>2798744</v>
      </c>
      <c r="J26" s="305" t="e">
        <f>Model!#REF!</f>
        <v>#REF!</v>
      </c>
      <c r="K26" s="308" t="str">
        <f t="shared" si="4"/>
        <v/>
      </c>
      <c r="L26" s="308" t="str">
        <f t="shared" si="5"/>
        <v/>
      </c>
      <c r="M26" s="308" t="str">
        <f t="shared" si="6"/>
        <v/>
      </c>
      <c r="N26" s="308" t="str">
        <f t="shared" si="9"/>
        <v/>
      </c>
      <c r="O26" s="308" t="e">
        <f t="shared" si="1"/>
        <v>#REF!</v>
      </c>
    </row>
    <row r="27" spans="1:15" x14ac:dyDescent="0.3">
      <c r="A27" s="306">
        <v>41300</v>
      </c>
      <c r="B27" s="307">
        <f t="shared" si="2"/>
        <v>1</v>
      </c>
      <c r="C27" s="307">
        <f t="shared" si="0"/>
        <v>1</v>
      </c>
      <c r="D27" s="305">
        <f t="shared" si="3"/>
        <v>3841.7540727966107</v>
      </c>
      <c r="E27" s="305">
        <f>SUM(D$2:D27)</f>
        <v>99885.605892711887</v>
      </c>
      <c r="F27" s="305">
        <f>Model!$F$31</f>
        <v>2771911</v>
      </c>
      <c r="G27" s="305">
        <f>Model!$G$31</f>
        <v>2779989</v>
      </c>
      <c r="H27" s="305">
        <f>Model!$H$31</f>
        <v>2814613</v>
      </c>
      <c r="I27" s="305">
        <f>Model!$I$31</f>
        <v>2798744</v>
      </c>
      <c r="J27" s="305" t="e">
        <f>Model!#REF!</f>
        <v>#REF!</v>
      </c>
      <c r="K27" s="308" t="str">
        <f t="shared" si="4"/>
        <v/>
      </c>
      <c r="L27" s="308" t="str">
        <f t="shared" si="5"/>
        <v/>
      </c>
      <c r="M27" s="308" t="str">
        <f t="shared" si="6"/>
        <v/>
      </c>
      <c r="N27" s="308" t="str">
        <f t="shared" si="9"/>
        <v/>
      </c>
      <c r="O27" s="308" t="e">
        <f t="shared" si="1"/>
        <v>#REF!</v>
      </c>
    </row>
    <row r="28" spans="1:15" x14ac:dyDescent="0.3">
      <c r="A28" s="306">
        <v>41301</v>
      </c>
      <c r="B28" s="307">
        <f t="shared" si="2"/>
        <v>1</v>
      </c>
      <c r="C28" s="307">
        <f t="shared" si="0"/>
        <v>1</v>
      </c>
      <c r="D28" s="305">
        <f t="shared" si="3"/>
        <v>3841.7540727966107</v>
      </c>
      <c r="E28" s="305">
        <f>SUM(D$2:D28)</f>
        <v>103727.3599655085</v>
      </c>
      <c r="F28" s="305">
        <f>Model!$F$31</f>
        <v>2771911</v>
      </c>
      <c r="G28" s="305">
        <f>Model!$G$31</f>
        <v>2779989</v>
      </c>
      <c r="H28" s="305">
        <f>Model!$H$31</f>
        <v>2814613</v>
      </c>
      <c r="I28" s="305">
        <f>Model!$I$31</f>
        <v>2798744</v>
      </c>
      <c r="J28" s="305" t="e">
        <f>Model!#REF!</f>
        <v>#REF!</v>
      </c>
      <c r="K28" s="308" t="str">
        <f t="shared" si="4"/>
        <v/>
      </c>
      <c r="L28" s="308" t="str">
        <f t="shared" si="5"/>
        <v/>
      </c>
      <c r="M28" s="308" t="str">
        <f t="shared" si="6"/>
        <v/>
      </c>
      <c r="N28" s="308" t="str">
        <f t="shared" si="9"/>
        <v/>
      </c>
      <c r="O28" s="308" t="e">
        <f t="shared" si="1"/>
        <v>#REF!</v>
      </c>
    </row>
    <row r="29" spans="1:15" x14ac:dyDescent="0.3">
      <c r="A29" s="306">
        <v>41302</v>
      </c>
      <c r="B29" s="307">
        <f t="shared" si="2"/>
        <v>1</v>
      </c>
      <c r="C29" s="307">
        <f t="shared" si="0"/>
        <v>1</v>
      </c>
      <c r="D29" s="305">
        <f t="shared" si="3"/>
        <v>3841.7540727966107</v>
      </c>
      <c r="E29" s="305">
        <f>SUM(D$2:D29)</f>
        <v>107569.11403830511</v>
      </c>
      <c r="F29" s="305">
        <f>Model!$F$31</f>
        <v>2771911</v>
      </c>
      <c r="G29" s="305">
        <f>Model!$G$31</f>
        <v>2779989</v>
      </c>
      <c r="H29" s="305">
        <f>Model!$H$31</f>
        <v>2814613</v>
      </c>
      <c r="I29" s="305">
        <f>Model!$I$31</f>
        <v>2798744</v>
      </c>
      <c r="J29" s="305" t="e">
        <f>Model!#REF!</f>
        <v>#REF!</v>
      </c>
      <c r="K29" s="308" t="str">
        <f t="shared" si="4"/>
        <v/>
      </c>
      <c r="L29" s="308" t="str">
        <f t="shared" si="5"/>
        <v/>
      </c>
      <c r="M29" s="308" t="str">
        <f t="shared" si="6"/>
        <v/>
      </c>
      <c r="N29" s="308" t="str">
        <f t="shared" si="9"/>
        <v/>
      </c>
      <c r="O29" s="308" t="e">
        <f t="shared" si="1"/>
        <v>#REF!</v>
      </c>
    </row>
    <row r="30" spans="1:15" x14ac:dyDescent="0.3">
      <c r="A30" s="306">
        <v>41303</v>
      </c>
      <c r="B30" s="307">
        <f t="shared" si="2"/>
        <v>1</v>
      </c>
      <c r="C30" s="307">
        <f t="shared" si="0"/>
        <v>1</v>
      </c>
      <c r="D30" s="305">
        <f t="shared" si="3"/>
        <v>3841.7540727966107</v>
      </c>
      <c r="E30" s="305">
        <f>SUM(D$2:D30)</f>
        <v>111410.86811110172</v>
      </c>
      <c r="F30" s="305">
        <f>Model!$F$31</f>
        <v>2771911</v>
      </c>
      <c r="G30" s="305">
        <f>Model!$G$31</f>
        <v>2779989</v>
      </c>
      <c r="H30" s="305">
        <f>Model!$H$31</f>
        <v>2814613</v>
      </c>
      <c r="I30" s="305">
        <f>Model!$I$31</f>
        <v>2798744</v>
      </c>
      <c r="J30" s="305" t="e">
        <f>Model!#REF!</f>
        <v>#REF!</v>
      </c>
      <c r="K30" s="308" t="str">
        <f t="shared" si="4"/>
        <v/>
      </c>
      <c r="L30" s="308" t="str">
        <f t="shared" si="5"/>
        <v/>
      </c>
      <c r="M30" s="308" t="str">
        <f t="shared" si="6"/>
        <v/>
      </c>
      <c r="N30" s="308" t="str">
        <f t="shared" si="9"/>
        <v/>
      </c>
      <c r="O30" s="308" t="e">
        <f t="shared" si="1"/>
        <v>#REF!</v>
      </c>
    </row>
    <row r="31" spans="1:15" x14ac:dyDescent="0.3">
      <c r="A31" s="306">
        <v>41304</v>
      </c>
      <c r="B31" s="307">
        <f t="shared" si="2"/>
        <v>1</v>
      </c>
      <c r="C31" s="307">
        <f t="shared" si="0"/>
        <v>1</v>
      </c>
      <c r="D31" s="305">
        <f t="shared" si="3"/>
        <v>3841.7540727966107</v>
      </c>
      <c r="E31" s="305">
        <f>SUM(D$2:D31)</f>
        <v>115252.62218389833</v>
      </c>
      <c r="F31" s="305">
        <f>Model!$F$31</f>
        <v>2771911</v>
      </c>
      <c r="G31" s="305">
        <f>Model!$G$31</f>
        <v>2779989</v>
      </c>
      <c r="H31" s="305">
        <f>Model!$H$31</f>
        <v>2814613</v>
      </c>
      <c r="I31" s="305">
        <f>Model!$I$31</f>
        <v>2798744</v>
      </c>
      <c r="J31" s="305" t="e">
        <f>Model!#REF!</f>
        <v>#REF!</v>
      </c>
      <c r="K31" s="308" t="str">
        <f t="shared" si="4"/>
        <v/>
      </c>
      <c r="L31" s="308" t="str">
        <f t="shared" si="5"/>
        <v/>
      </c>
      <c r="M31" s="308" t="str">
        <f t="shared" si="6"/>
        <v/>
      </c>
      <c r="N31" s="308" t="str">
        <f t="shared" si="9"/>
        <v/>
      </c>
      <c r="O31" s="308" t="e">
        <f t="shared" si="1"/>
        <v>#REF!</v>
      </c>
    </row>
    <row r="32" spans="1:15" x14ac:dyDescent="0.3">
      <c r="A32" s="306">
        <v>41305</v>
      </c>
      <c r="B32" s="307">
        <f t="shared" si="2"/>
        <v>1</v>
      </c>
      <c r="C32" s="307">
        <f t="shared" si="0"/>
        <v>1</v>
      </c>
      <c r="D32" s="305">
        <f t="shared" si="3"/>
        <v>3841.7540727966107</v>
      </c>
      <c r="E32" s="305">
        <f>SUM(D$2:D32)</f>
        <v>119094.37625669494</v>
      </c>
      <c r="F32" s="305">
        <f>Model!$F$31</f>
        <v>2771911</v>
      </c>
      <c r="G32" s="305">
        <f>Model!$G$31</f>
        <v>2779989</v>
      </c>
      <c r="H32" s="305">
        <f>Model!$H$31</f>
        <v>2814613</v>
      </c>
      <c r="I32" s="305">
        <f>Model!$I$31</f>
        <v>2798744</v>
      </c>
      <c r="J32" s="305" t="e">
        <f>Model!#REF!</f>
        <v>#REF!</v>
      </c>
      <c r="K32" s="308" t="str">
        <f t="shared" si="4"/>
        <v/>
      </c>
      <c r="L32" s="308" t="str">
        <f t="shared" si="5"/>
        <v/>
      </c>
      <c r="M32" s="308" t="str">
        <f t="shared" si="6"/>
        <v/>
      </c>
      <c r="N32" s="308" t="str">
        <f t="shared" si="9"/>
        <v/>
      </c>
      <c r="O32" s="308" t="e">
        <f t="shared" si="1"/>
        <v>#REF!</v>
      </c>
    </row>
    <row r="33" spans="1:15" x14ac:dyDescent="0.3">
      <c r="A33" s="306">
        <v>41306</v>
      </c>
      <c r="B33" s="307">
        <f t="shared" si="2"/>
        <v>2</v>
      </c>
      <c r="C33" s="307">
        <f t="shared" si="0"/>
        <v>1</v>
      </c>
      <c r="D33" s="305">
        <f t="shared" si="3"/>
        <v>3841.7540727966102</v>
      </c>
      <c r="E33" s="305">
        <f>SUM(D$2:D33)</f>
        <v>122936.13032949156</v>
      </c>
      <c r="F33" s="305">
        <f>Model!$F$31</f>
        <v>2771911</v>
      </c>
      <c r="G33" s="305">
        <f>Model!$G$31</f>
        <v>2779989</v>
      </c>
      <c r="H33" s="305">
        <f>Model!$H$31</f>
        <v>2814613</v>
      </c>
      <c r="I33" s="305">
        <f>Model!$I$31</f>
        <v>2798744</v>
      </c>
      <c r="J33" s="305" t="e">
        <f>Model!#REF!</f>
        <v>#REF!</v>
      </c>
      <c r="K33" s="308" t="str">
        <f t="shared" si="4"/>
        <v/>
      </c>
      <c r="L33" s="308" t="str">
        <f t="shared" si="5"/>
        <v/>
      </c>
      <c r="M33" s="308" t="str">
        <f t="shared" si="6"/>
        <v/>
      </c>
      <c r="N33" s="308" t="str">
        <f t="shared" si="9"/>
        <v/>
      </c>
      <c r="O33" s="308" t="e">
        <f t="shared" si="1"/>
        <v>#REF!</v>
      </c>
    </row>
    <row r="34" spans="1:15" x14ac:dyDescent="0.3">
      <c r="A34" s="306">
        <v>41307</v>
      </c>
      <c r="B34" s="307">
        <f t="shared" si="2"/>
        <v>2</v>
      </c>
      <c r="C34" s="307">
        <f t="shared" si="0"/>
        <v>1</v>
      </c>
      <c r="D34" s="305">
        <f t="shared" si="3"/>
        <v>3841.7540727966102</v>
      </c>
      <c r="E34" s="305">
        <f>SUM(D$2:D34)</f>
        <v>126777.88440228817</v>
      </c>
      <c r="F34" s="305">
        <f>Model!$F$31</f>
        <v>2771911</v>
      </c>
      <c r="G34" s="305">
        <f>Model!$G$31</f>
        <v>2779989</v>
      </c>
      <c r="H34" s="305">
        <f>Model!$H$31</f>
        <v>2814613</v>
      </c>
      <c r="I34" s="305">
        <f>Model!$I$31</f>
        <v>2798744</v>
      </c>
      <c r="J34" s="305" t="e">
        <f>Model!#REF!</f>
        <v>#REF!</v>
      </c>
      <c r="K34" s="308" t="str">
        <f t="shared" si="4"/>
        <v/>
      </c>
      <c r="L34" s="308" t="str">
        <f t="shared" si="5"/>
        <v/>
      </c>
      <c r="M34" s="308" t="str">
        <f t="shared" si="6"/>
        <v/>
      </c>
      <c r="N34" s="308" t="str">
        <f t="shared" si="9"/>
        <v/>
      </c>
      <c r="O34" s="308" t="e">
        <f t="shared" si="1"/>
        <v>#REF!</v>
      </c>
    </row>
    <row r="35" spans="1:15" x14ac:dyDescent="0.3">
      <c r="A35" s="306">
        <v>41308</v>
      </c>
      <c r="B35" s="307">
        <f t="shared" si="2"/>
        <v>2</v>
      </c>
      <c r="C35" s="307">
        <f t="shared" si="0"/>
        <v>1</v>
      </c>
      <c r="D35" s="305">
        <f t="shared" si="3"/>
        <v>3841.7540727966102</v>
      </c>
      <c r="E35" s="305">
        <f>SUM(D$2:D35)</f>
        <v>130619.63847508478</v>
      </c>
      <c r="F35" s="305">
        <f>Model!$F$31</f>
        <v>2771911</v>
      </c>
      <c r="G35" s="305">
        <f>Model!$G$31</f>
        <v>2779989</v>
      </c>
      <c r="H35" s="305">
        <f>Model!$H$31</f>
        <v>2814613</v>
      </c>
      <c r="I35" s="305">
        <f>Model!$I$31</f>
        <v>2798744</v>
      </c>
      <c r="J35" s="305" t="e">
        <f>Model!#REF!</f>
        <v>#REF!</v>
      </c>
      <c r="K35" s="308" t="str">
        <f t="shared" si="4"/>
        <v/>
      </c>
      <c r="L35" s="308" t="str">
        <f t="shared" si="5"/>
        <v/>
      </c>
      <c r="M35" s="308" t="str">
        <f t="shared" si="6"/>
        <v/>
      </c>
      <c r="N35" s="308" t="str">
        <f t="shared" si="9"/>
        <v/>
      </c>
      <c r="O35" s="308" t="e">
        <f t="shared" si="1"/>
        <v>#REF!</v>
      </c>
    </row>
    <row r="36" spans="1:15" x14ac:dyDescent="0.3">
      <c r="A36" s="306">
        <v>41309</v>
      </c>
      <c r="B36" s="307">
        <f t="shared" si="2"/>
        <v>2</v>
      </c>
      <c r="C36" s="307">
        <f t="shared" si="0"/>
        <v>1</v>
      </c>
      <c r="D36" s="305">
        <f t="shared" si="3"/>
        <v>3841.7540727966102</v>
      </c>
      <c r="E36" s="305">
        <f>SUM(D$2:D36)</f>
        <v>134461.39254788138</v>
      </c>
      <c r="F36" s="305">
        <f>Model!$F$31</f>
        <v>2771911</v>
      </c>
      <c r="G36" s="305">
        <f>Model!$G$31</f>
        <v>2779989</v>
      </c>
      <c r="H36" s="305">
        <f>Model!$H$31</f>
        <v>2814613</v>
      </c>
      <c r="I36" s="305">
        <f>Model!$I$31</f>
        <v>2798744</v>
      </c>
      <c r="J36" s="305" t="e">
        <f>Model!#REF!</f>
        <v>#REF!</v>
      </c>
      <c r="K36" s="308" t="str">
        <f t="shared" si="4"/>
        <v/>
      </c>
      <c r="L36" s="308" t="str">
        <f t="shared" si="5"/>
        <v/>
      </c>
      <c r="M36" s="308" t="str">
        <f t="shared" si="6"/>
        <v/>
      </c>
      <c r="N36" s="308" t="str">
        <f t="shared" si="9"/>
        <v/>
      </c>
      <c r="O36" s="308" t="e">
        <f t="shared" si="1"/>
        <v>#REF!</v>
      </c>
    </row>
    <row r="37" spans="1:15" x14ac:dyDescent="0.3">
      <c r="A37" s="306">
        <v>41310</v>
      </c>
      <c r="B37" s="307">
        <f t="shared" si="2"/>
        <v>2</v>
      </c>
      <c r="C37" s="307">
        <f t="shared" si="0"/>
        <v>1</v>
      </c>
      <c r="D37" s="305">
        <f t="shared" si="3"/>
        <v>3841.7540727966102</v>
      </c>
      <c r="E37" s="305">
        <f>SUM(D$2:D37)</f>
        <v>138303.14662067799</v>
      </c>
      <c r="F37" s="305">
        <f>Model!$F$31</f>
        <v>2771911</v>
      </c>
      <c r="G37" s="305">
        <f>Model!$G$31</f>
        <v>2779989</v>
      </c>
      <c r="H37" s="305">
        <f>Model!$H$31</f>
        <v>2814613</v>
      </c>
      <c r="I37" s="305">
        <f>Model!$I$31</f>
        <v>2798744</v>
      </c>
      <c r="J37" s="305" t="e">
        <f>Model!#REF!</f>
        <v>#REF!</v>
      </c>
      <c r="K37" s="308" t="str">
        <f t="shared" si="4"/>
        <v/>
      </c>
      <c r="L37" s="308" t="str">
        <f t="shared" si="5"/>
        <v/>
      </c>
      <c r="M37" s="308" t="str">
        <f t="shared" si="6"/>
        <v/>
      </c>
      <c r="N37" s="308" t="str">
        <f t="shared" si="9"/>
        <v/>
      </c>
      <c r="O37" s="308" t="e">
        <f t="shared" si="1"/>
        <v>#REF!</v>
      </c>
    </row>
    <row r="38" spans="1:15" x14ac:dyDescent="0.3">
      <c r="A38" s="306">
        <v>41311</v>
      </c>
      <c r="B38" s="307">
        <f t="shared" si="2"/>
        <v>2</v>
      </c>
      <c r="C38" s="307">
        <f t="shared" si="0"/>
        <v>1</v>
      </c>
      <c r="D38" s="305">
        <f t="shared" si="3"/>
        <v>3841.7540727966102</v>
      </c>
      <c r="E38" s="305">
        <f>SUM(D$2:D38)</f>
        <v>142144.9006934746</v>
      </c>
      <c r="F38" s="305">
        <f>Model!$F$31</f>
        <v>2771911</v>
      </c>
      <c r="G38" s="305">
        <f>Model!$G$31</f>
        <v>2779989</v>
      </c>
      <c r="H38" s="305">
        <f>Model!$H$31</f>
        <v>2814613</v>
      </c>
      <c r="I38" s="305">
        <f>Model!$I$31</f>
        <v>2798744</v>
      </c>
      <c r="J38" s="305" t="e">
        <f>Model!#REF!</f>
        <v>#REF!</v>
      </c>
      <c r="K38" s="308" t="str">
        <f t="shared" si="4"/>
        <v/>
      </c>
      <c r="L38" s="308" t="str">
        <f t="shared" si="5"/>
        <v/>
      </c>
      <c r="M38" s="308" t="str">
        <f t="shared" si="6"/>
        <v/>
      </c>
      <c r="N38" s="308" t="str">
        <f t="shared" si="9"/>
        <v/>
      </c>
      <c r="O38" s="308" t="e">
        <f t="shared" si="1"/>
        <v>#REF!</v>
      </c>
    </row>
    <row r="39" spans="1:15" x14ac:dyDescent="0.3">
      <c r="A39" s="306">
        <v>41312</v>
      </c>
      <c r="B39" s="307">
        <f t="shared" si="2"/>
        <v>2</v>
      </c>
      <c r="C39" s="307">
        <f t="shared" si="0"/>
        <v>1</v>
      </c>
      <c r="D39" s="305">
        <f t="shared" si="3"/>
        <v>3841.7540727966102</v>
      </c>
      <c r="E39" s="305">
        <f>SUM(D$2:D39)</f>
        <v>145986.65476627121</v>
      </c>
      <c r="F39" s="305">
        <f>Model!$F$31</f>
        <v>2771911</v>
      </c>
      <c r="G39" s="305">
        <f>Model!$G$31</f>
        <v>2779989</v>
      </c>
      <c r="H39" s="305">
        <f>Model!$H$31</f>
        <v>2814613</v>
      </c>
      <c r="I39" s="305">
        <f>Model!$I$31</f>
        <v>2798744</v>
      </c>
      <c r="J39" s="305" t="e">
        <f>Model!#REF!</f>
        <v>#REF!</v>
      </c>
      <c r="K39" s="308" t="str">
        <f t="shared" si="4"/>
        <v/>
      </c>
      <c r="L39" s="308" t="str">
        <f t="shared" si="5"/>
        <v/>
      </c>
      <c r="M39" s="308" t="str">
        <f t="shared" si="6"/>
        <v/>
      </c>
      <c r="N39" s="308" t="str">
        <f t="shared" si="9"/>
        <v/>
      </c>
      <c r="O39" s="308" t="e">
        <f t="shared" si="1"/>
        <v>#REF!</v>
      </c>
    </row>
    <row r="40" spans="1:15" x14ac:dyDescent="0.3">
      <c r="A40" s="306">
        <v>41313</v>
      </c>
      <c r="B40" s="307">
        <f t="shared" si="2"/>
        <v>2</v>
      </c>
      <c r="C40" s="307">
        <f t="shared" si="0"/>
        <v>1</v>
      </c>
      <c r="D40" s="305">
        <f t="shared" si="3"/>
        <v>3841.7540727966102</v>
      </c>
      <c r="E40" s="305">
        <f>SUM(D$2:D40)</f>
        <v>149828.40883906782</v>
      </c>
      <c r="F40" s="305">
        <f>Model!$F$31</f>
        <v>2771911</v>
      </c>
      <c r="G40" s="305">
        <f>Model!$G$31</f>
        <v>2779989</v>
      </c>
      <c r="H40" s="305">
        <f>Model!$H$31</f>
        <v>2814613</v>
      </c>
      <c r="I40" s="305">
        <f>Model!$I$31</f>
        <v>2798744</v>
      </c>
      <c r="J40" s="305" t="e">
        <f>Model!#REF!</f>
        <v>#REF!</v>
      </c>
      <c r="K40" s="308" t="str">
        <f t="shared" si="4"/>
        <v/>
      </c>
      <c r="L40" s="308" t="str">
        <f t="shared" si="5"/>
        <v/>
      </c>
      <c r="M40" s="308" t="str">
        <f t="shared" si="6"/>
        <v/>
      </c>
      <c r="N40" s="308" t="str">
        <f t="shared" si="9"/>
        <v/>
      </c>
      <c r="O40" s="308" t="e">
        <f t="shared" si="1"/>
        <v>#REF!</v>
      </c>
    </row>
    <row r="41" spans="1:15" x14ac:dyDescent="0.3">
      <c r="A41" s="306">
        <v>41314</v>
      </c>
      <c r="B41" s="307">
        <f t="shared" si="2"/>
        <v>2</v>
      </c>
      <c r="C41" s="307">
        <f t="shared" si="0"/>
        <v>1</v>
      </c>
      <c r="D41" s="305">
        <f t="shared" si="3"/>
        <v>3841.7540727966102</v>
      </c>
      <c r="E41" s="305">
        <f>SUM(D$2:D41)</f>
        <v>153670.16291186443</v>
      </c>
      <c r="F41" s="305">
        <f>Model!$F$31</f>
        <v>2771911</v>
      </c>
      <c r="G41" s="305">
        <f>Model!$G$31</f>
        <v>2779989</v>
      </c>
      <c r="H41" s="305">
        <f>Model!$H$31</f>
        <v>2814613</v>
      </c>
      <c r="I41" s="305">
        <f>Model!$I$31</f>
        <v>2798744</v>
      </c>
      <c r="J41" s="305" t="e">
        <f>Model!#REF!</f>
        <v>#REF!</v>
      </c>
      <c r="K41" s="308" t="str">
        <f t="shared" si="4"/>
        <v/>
      </c>
      <c r="L41" s="308" t="str">
        <f t="shared" si="5"/>
        <v/>
      </c>
      <c r="M41" s="308" t="str">
        <f t="shared" si="6"/>
        <v/>
      </c>
      <c r="N41" s="308" t="str">
        <f t="shared" si="9"/>
        <v/>
      </c>
      <c r="O41" s="308" t="e">
        <f t="shared" si="1"/>
        <v>#REF!</v>
      </c>
    </row>
    <row r="42" spans="1:15" x14ac:dyDescent="0.3">
      <c r="A42" s="306">
        <v>41315</v>
      </c>
      <c r="B42" s="307">
        <f t="shared" si="2"/>
        <v>2</v>
      </c>
      <c r="C42" s="307">
        <f t="shared" si="0"/>
        <v>1</v>
      </c>
      <c r="D42" s="305">
        <f t="shared" si="3"/>
        <v>3841.7540727966102</v>
      </c>
      <c r="E42" s="305">
        <f>SUM(D$2:D42)</f>
        <v>157511.91698466105</v>
      </c>
      <c r="F42" s="305">
        <f>Model!$F$31</f>
        <v>2771911</v>
      </c>
      <c r="G42" s="305">
        <f>Model!$G$31</f>
        <v>2779989</v>
      </c>
      <c r="H42" s="305">
        <f>Model!$H$31</f>
        <v>2814613</v>
      </c>
      <c r="I42" s="305">
        <f>Model!$I$31</f>
        <v>2798744</v>
      </c>
      <c r="J42" s="305" t="e">
        <f>Model!#REF!</f>
        <v>#REF!</v>
      </c>
      <c r="K42" s="308" t="str">
        <f t="shared" si="4"/>
        <v/>
      </c>
      <c r="L42" s="308" t="str">
        <f t="shared" si="5"/>
        <v/>
      </c>
      <c r="M42" s="308" t="str">
        <f t="shared" si="6"/>
        <v/>
      </c>
      <c r="N42" s="308" t="str">
        <f t="shared" si="9"/>
        <v/>
      </c>
      <c r="O42" s="308" t="e">
        <f t="shared" si="1"/>
        <v>#REF!</v>
      </c>
    </row>
    <row r="43" spans="1:15" x14ac:dyDescent="0.3">
      <c r="A43" s="306">
        <v>41316</v>
      </c>
      <c r="B43" s="307">
        <f t="shared" si="2"/>
        <v>2</v>
      </c>
      <c r="C43" s="307">
        <f t="shared" si="0"/>
        <v>1</v>
      </c>
      <c r="D43" s="305">
        <f t="shared" si="3"/>
        <v>3841.7540727966102</v>
      </c>
      <c r="E43" s="305">
        <f>SUM(D$2:D43)</f>
        <v>161353.67105745766</v>
      </c>
      <c r="F43" s="305">
        <f>Model!$F$31</f>
        <v>2771911</v>
      </c>
      <c r="G43" s="305">
        <f>Model!$G$31</f>
        <v>2779989</v>
      </c>
      <c r="H43" s="305">
        <f>Model!$H$31</f>
        <v>2814613</v>
      </c>
      <c r="I43" s="305">
        <f>Model!$I$31</f>
        <v>2798744</v>
      </c>
      <c r="J43" s="305" t="e">
        <f>Model!#REF!</f>
        <v>#REF!</v>
      </c>
      <c r="K43" s="308" t="str">
        <f t="shared" si="4"/>
        <v/>
      </c>
      <c r="L43" s="308" t="str">
        <f t="shared" si="5"/>
        <v/>
      </c>
      <c r="M43" s="308" t="str">
        <f t="shared" si="6"/>
        <v/>
      </c>
      <c r="N43" s="308" t="str">
        <f t="shared" si="9"/>
        <v/>
      </c>
      <c r="O43" s="308" t="e">
        <f t="shared" si="1"/>
        <v>#REF!</v>
      </c>
    </row>
    <row r="44" spans="1:15" x14ac:dyDescent="0.3">
      <c r="A44" s="306">
        <v>41317</v>
      </c>
      <c r="B44" s="307">
        <f t="shared" si="2"/>
        <v>2</v>
      </c>
      <c r="C44" s="307">
        <f t="shared" si="0"/>
        <v>1</v>
      </c>
      <c r="D44" s="305">
        <f t="shared" si="3"/>
        <v>3841.7540727966102</v>
      </c>
      <c r="E44" s="305">
        <f>SUM(D$2:D44)</f>
        <v>165195.42513025427</v>
      </c>
      <c r="F44" s="305">
        <f>Model!$F$31</f>
        <v>2771911</v>
      </c>
      <c r="G44" s="305">
        <f>Model!$G$31</f>
        <v>2779989</v>
      </c>
      <c r="H44" s="305">
        <f>Model!$H$31</f>
        <v>2814613</v>
      </c>
      <c r="I44" s="305">
        <f>Model!$I$31</f>
        <v>2798744</v>
      </c>
      <c r="J44" s="305" t="e">
        <f>Model!#REF!</f>
        <v>#REF!</v>
      </c>
      <c r="K44" s="308" t="str">
        <f t="shared" si="4"/>
        <v/>
      </c>
      <c r="L44" s="308" t="str">
        <f t="shared" si="5"/>
        <v/>
      </c>
      <c r="M44" s="308" t="str">
        <f t="shared" si="6"/>
        <v/>
      </c>
      <c r="N44" s="308" t="str">
        <f t="shared" si="9"/>
        <v/>
      </c>
      <c r="O44" s="308" t="e">
        <f t="shared" si="1"/>
        <v>#REF!</v>
      </c>
    </row>
    <row r="45" spans="1:15" x14ac:dyDescent="0.3">
      <c r="A45" s="306">
        <v>41318</v>
      </c>
      <c r="B45" s="307">
        <f t="shared" si="2"/>
        <v>2</v>
      </c>
      <c r="C45" s="307">
        <f t="shared" si="0"/>
        <v>1</v>
      </c>
      <c r="D45" s="305">
        <f t="shared" si="3"/>
        <v>3841.7540727966102</v>
      </c>
      <c r="E45" s="305">
        <f>SUM(D$2:D45)</f>
        <v>169037.17920305088</v>
      </c>
      <c r="F45" s="305">
        <f>Model!$F$31</f>
        <v>2771911</v>
      </c>
      <c r="G45" s="305">
        <f>Model!$G$31</f>
        <v>2779989</v>
      </c>
      <c r="H45" s="305">
        <f>Model!$H$31</f>
        <v>2814613</v>
      </c>
      <c r="I45" s="305">
        <f>Model!$I$31</f>
        <v>2798744</v>
      </c>
      <c r="J45" s="305" t="e">
        <f>Model!#REF!</f>
        <v>#REF!</v>
      </c>
      <c r="K45" s="308" t="str">
        <f t="shared" si="4"/>
        <v/>
      </c>
      <c r="L45" s="308" t="str">
        <f t="shared" si="5"/>
        <v/>
      </c>
      <c r="M45" s="308" t="str">
        <f t="shared" si="6"/>
        <v/>
      </c>
      <c r="N45" s="308" t="str">
        <f t="shared" si="9"/>
        <v/>
      </c>
      <c r="O45" s="308" t="e">
        <f t="shared" si="1"/>
        <v>#REF!</v>
      </c>
    </row>
    <row r="46" spans="1:15" x14ac:dyDescent="0.3">
      <c r="A46" s="306">
        <v>41319</v>
      </c>
      <c r="B46" s="307">
        <f t="shared" si="2"/>
        <v>2</v>
      </c>
      <c r="C46" s="307">
        <f t="shared" si="0"/>
        <v>1</v>
      </c>
      <c r="D46" s="305">
        <f t="shared" si="3"/>
        <v>3841.7540727966102</v>
      </c>
      <c r="E46" s="305">
        <f>SUM(D$2:D46)</f>
        <v>172878.93327584749</v>
      </c>
      <c r="F46" s="305">
        <f>Model!$F$31</f>
        <v>2771911</v>
      </c>
      <c r="G46" s="305">
        <f>Model!$G$31</f>
        <v>2779989</v>
      </c>
      <c r="H46" s="305">
        <f>Model!$H$31</f>
        <v>2814613</v>
      </c>
      <c r="I46" s="305">
        <f>Model!$I$31</f>
        <v>2798744</v>
      </c>
      <c r="J46" s="305" t="e">
        <f>Model!#REF!</f>
        <v>#REF!</v>
      </c>
      <c r="K46" s="308" t="str">
        <f t="shared" si="4"/>
        <v/>
      </c>
      <c r="L46" s="308" t="str">
        <f t="shared" si="5"/>
        <v/>
      </c>
      <c r="M46" s="308" t="str">
        <f t="shared" si="6"/>
        <v/>
      </c>
      <c r="N46" s="308" t="str">
        <f t="shared" si="9"/>
        <v/>
      </c>
      <c r="O46" s="308" t="e">
        <f t="shared" si="1"/>
        <v>#REF!</v>
      </c>
    </row>
    <row r="47" spans="1:15" x14ac:dyDescent="0.3">
      <c r="A47" s="306">
        <v>41320</v>
      </c>
      <c r="B47" s="307">
        <f t="shared" si="2"/>
        <v>2</v>
      </c>
      <c r="C47" s="307">
        <f t="shared" si="0"/>
        <v>1</v>
      </c>
      <c r="D47" s="305">
        <f t="shared" si="3"/>
        <v>3841.7540727966102</v>
      </c>
      <c r="E47" s="305">
        <f>SUM(D$2:D47)</f>
        <v>176720.6873486441</v>
      </c>
      <c r="F47" s="305">
        <f>Model!$F$31</f>
        <v>2771911</v>
      </c>
      <c r="G47" s="305">
        <f>Model!$G$31</f>
        <v>2779989</v>
      </c>
      <c r="H47" s="305">
        <f>Model!$H$31</f>
        <v>2814613</v>
      </c>
      <c r="I47" s="305">
        <f>Model!$I$31</f>
        <v>2798744</v>
      </c>
      <c r="J47" s="305" t="e">
        <f>Model!#REF!</f>
        <v>#REF!</v>
      </c>
      <c r="K47" s="308" t="str">
        <f t="shared" si="4"/>
        <v/>
      </c>
      <c r="L47" s="308" t="str">
        <f t="shared" si="5"/>
        <v/>
      </c>
      <c r="M47" s="308" t="str">
        <f t="shared" si="6"/>
        <v/>
      </c>
      <c r="N47" s="308" t="str">
        <f t="shared" si="9"/>
        <v/>
      </c>
      <c r="O47" s="308" t="e">
        <f t="shared" si="1"/>
        <v>#REF!</v>
      </c>
    </row>
    <row r="48" spans="1:15" x14ac:dyDescent="0.3">
      <c r="A48" s="306">
        <v>41321</v>
      </c>
      <c r="B48" s="307">
        <f t="shared" si="2"/>
        <v>2</v>
      </c>
      <c r="C48" s="307">
        <f t="shared" si="0"/>
        <v>1</v>
      </c>
      <c r="D48" s="305">
        <f t="shared" si="3"/>
        <v>3841.7540727966102</v>
      </c>
      <c r="E48" s="305">
        <f>SUM(D$2:D48)</f>
        <v>180562.44142144072</v>
      </c>
      <c r="F48" s="305">
        <f>Model!$F$31</f>
        <v>2771911</v>
      </c>
      <c r="G48" s="305">
        <f>Model!$G$31</f>
        <v>2779989</v>
      </c>
      <c r="H48" s="305">
        <f>Model!$H$31</f>
        <v>2814613</v>
      </c>
      <c r="I48" s="305">
        <f>Model!$I$31</f>
        <v>2798744</v>
      </c>
      <c r="J48" s="305" t="e">
        <f>Model!#REF!</f>
        <v>#REF!</v>
      </c>
      <c r="K48" s="308" t="str">
        <f t="shared" si="4"/>
        <v/>
      </c>
      <c r="L48" s="308" t="str">
        <f t="shared" si="5"/>
        <v/>
      </c>
      <c r="M48" s="308" t="str">
        <f t="shared" si="6"/>
        <v/>
      </c>
      <c r="N48" s="308" t="str">
        <f t="shared" si="9"/>
        <v/>
      </c>
      <c r="O48" s="308" t="e">
        <f t="shared" si="1"/>
        <v>#REF!</v>
      </c>
    </row>
    <row r="49" spans="1:15" x14ac:dyDescent="0.3">
      <c r="A49" s="306">
        <v>41322</v>
      </c>
      <c r="B49" s="307">
        <f t="shared" si="2"/>
        <v>2</v>
      </c>
      <c r="C49" s="307">
        <f t="shared" si="0"/>
        <v>1</v>
      </c>
      <c r="D49" s="305">
        <f t="shared" si="3"/>
        <v>3841.7540727966102</v>
      </c>
      <c r="E49" s="305">
        <f>SUM(D$2:D49)</f>
        <v>184404.19549423733</v>
      </c>
      <c r="F49" s="305">
        <f>Model!$F$31</f>
        <v>2771911</v>
      </c>
      <c r="G49" s="305">
        <f>Model!$G$31</f>
        <v>2779989</v>
      </c>
      <c r="H49" s="305">
        <f>Model!$H$31</f>
        <v>2814613</v>
      </c>
      <c r="I49" s="305">
        <f>Model!$I$31</f>
        <v>2798744</v>
      </c>
      <c r="J49" s="305" t="e">
        <f>Model!#REF!</f>
        <v>#REF!</v>
      </c>
      <c r="K49" s="308" t="str">
        <f t="shared" si="4"/>
        <v/>
      </c>
      <c r="L49" s="308" t="str">
        <f t="shared" si="5"/>
        <v/>
      </c>
      <c r="M49" s="308" t="str">
        <f t="shared" si="6"/>
        <v/>
      </c>
      <c r="N49" s="308" t="str">
        <f t="shared" si="9"/>
        <v/>
      </c>
      <c r="O49" s="308" t="e">
        <f t="shared" si="1"/>
        <v>#REF!</v>
      </c>
    </row>
    <row r="50" spans="1:15" x14ac:dyDescent="0.3">
      <c r="A50" s="306">
        <v>41323</v>
      </c>
      <c r="B50" s="307">
        <f t="shared" si="2"/>
        <v>2</v>
      </c>
      <c r="C50" s="307">
        <f t="shared" si="0"/>
        <v>1</v>
      </c>
      <c r="D50" s="305">
        <f t="shared" si="3"/>
        <v>3841.7540727966102</v>
      </c>
      <c r="E50" s="305">
        <f>SUM(D$2:D50)</f>
        <v>188245.94956703394</v>
      </c>
      <c r="F50" s="305">
        <f>Model!$F$31</f>
        <v>2771911</v>
      </c>
      <c r="G50" s="305">
        <f>Model!$G$31</f>
        <v>2779989</v>
      </c>
      <c r="H50" s="305">
        <f>Model!$H$31</f>
        <v>2814613</v>
      </c>
      <c r="I50" s="305">
        <f>Model!$I$31</f>
        <v>2798744</v>
      </c>
      <c r="J50" s="305" t="e">
        <f>Model!#REF!</f>
        <v>#REF!</v>
      </c>
      <c r="K50" s="308" t="str">
        <f t="shared" si="4"/>
        <v/>
      </c>
      <c r="L50" s="308" t="str">
        <f t="shared" si="5"/>
        <v/>
      </c>
      <c r="M50" s="308" t="str">
        <f t="shared" si="6"/>
        <v/>
      </c>
      <c r="N50" s="308" t="str">
        <f t="shared" si="9"/>
        <v/>
      </c>
      <c r="O50" s="308" t="e">
        <f t="shared" si="1"/>
        <v>#REF!</v>
      </c>
    </row>
    <row r="51" spans="1:15" x14ac:dyDescent="0.3">
      <c r="A51" s="306">
        <v>41324</v>
      </c>
      <c r="B51" s="307">
        <f t="shared" si="2"/>
        <v>2</v>
      </c>
      <c r="C51" s="307">
        <f t="shared" si="0"/>
        <v>1</v>
      </c>
      <c r="D51" s="305">
        <f t="shared" si="3"/>
        <v>3841.7540727966102</v>
      </c>
      <c r="E51" s="305">
        <f>SUM(D$2:D51)</f>
        <v>192087.70363983055</v>
      </c>
      <c r="F51" s="305">
        <f>Model!$F$31</f>
        <v>2771911</v>
      </c>
      <c r="G51" s="305">
        <f>Model!$G$31</f>
        <v>2779989</v>
      </c>
      <c r="H51" s="305">
        <f>Model!$H$31</f>
        <v>2814613</v>
      </c>
      <c r="I51" s="305">
        <f>Model!$I$31</f>
        <v>2798744</v>
      </c>
      <c r="J51" s="305" t="e">
        <f>Model!#REF!</f>
        <v>#REF!</v>
      </c>
      <c r="K51" s="308" t="str">
        <f t="shared" si="4"/>
        <v/>
      </c>
      <c r="L51" s="308" t="str">
        <f t="shared" si="5"/>
        <v/>
      </c>
      <c r="M51" s="308" t="str">
        <f t="shared" si="6"/>
        <v/>
      </c>
      <c r="N51" s="308" t="str">
        <f t="shared" si="9"/>
        <v/>
      </c>
      <c r="O51" s="308" t="e">
        <f t="shared" si="1"/>
        <v>#REF!</v>
      </c>
    </row>
    <row r="52" spans="1:15" x14ac:dyDescent="0.3">
      <c r="A52" s="306">
        <v>41325</v>
      </c>
      <c r="B52" s="307">
        <f t="shared" si="2"/>
        <v>2</v>
      </c>
      <c r="C52" s="307">
        <f t="shared" si="0"/>
        <v>1</v>
      </c>
      <c r="D52" s="305">
        <f t="shared" si="3"/>
        <v>3841.7540727966102</v>
      </c>
      <c r="E52" s="305">
        <f>SUM(D$2:D52)</f>
        <v>195929.45771262716</v>
      </c>
      <c r="F52" s="305">
        <f>Model!$F$31</f>
        <v>2771911</v>
      </c>
      <c r="G52" s="305">
        <f>Model!$G$31</f>
        <v>2779989</v>
      </c>
      <c r="H52" s="305">
        <f>Model!$H$31</f>
        <v>2814613</v>
      </c>
      <c r="I52" s="305">
        <f>Model!$I$31</f>
        <v>2798744</v>
      </c>
      <c r="J52" s="305" t="e">
        <f>Model!#REF!</f>
        <v>#REF!</v>
      </c>
      <c r="K52" s="308" t="str">
        <f t="shared" si="4"/>
        <v/>
      </c>
      <c r="L52" s="308" t="str">
        <f t="shared" si="5"/>
        <v/>
      </c>
      <c r="M52" s="308" t="str">
        <f t="shared" si="6"/>
        <v/>
      </c>
      <c r="N52" s="308" t="str">
        <f t="shared" si="9"/>
        <v/>
      </c>
      <c r="O52" s="308" t="e">
        <f t="shared" si="1"/>
        <v>#REF!</v>
      </c>
    </row>
    <row r="53" spans="1:15" x14ac:dyDescent="0.3">
      <c r="A53" s="306">
        <v>41326</v>
      </c>
      <c r="B53" s="307">
        <f t="shared" si="2"/>
        <v>2</v>
      </c>
      <c r="C53" s="307">
        <f t="shared" si="0"/>
        <v>1</v>
      </c>
      <c r="D53" s="305">
        <f t="shared" si="3"/>
        <v>3841.7540727966102</v>
      </c>
      <c r="E53" s="305">
        <f>SUM(D$2:D53)</f>
        <v>199771.21178542377</v>
      </c>
      <c r="F53" s="305">
        <f>Model!$F$31</f>
        <v>2771911</v>
      </c>
      <c r="G53" s="305">
        <f>Model!$G$31</f>
        <v>2779989</v>
      </c>
      <c r="H53" s="305">
        <f>Model!$H$31</f>
        <v>2814613</v>
      </c>
      <c r="I53" s="305">
        <f>Model!$I$31</f>
        <v>2798744</v>
      </c>
      <c r="J53" s="305" t="e">
        <f>Model!#REF!</f>
        <v>#REF!</v>
      </c>
      <c r="K53" s="308" t="str">
        <f t="shared" si="4"/>
        <v/>
      </c>
      <c r="L53" s="308" t="str">
        <f t="shared" si="5"/>
        <v/>
      </c>
      <c r="M53" s="308" t="str">
        <f t="shared" si="6"/>
        <v/>
      </c>
      <c r="N53" s="308" t="str">
        <f t="shared" si="9"/>
        <v/>
      </c>
      <c r="O53" s="308" t="e">
        <f t="shared" si="1"/>
        <v>#REF!</v>
      </c>
    </row>
    <row r="54" spans="1:15" x14ac:dyDescent="0.3">
      <c r="A54" s="306">
        <v>41327</v>
      </c>
      <c r="B54" s="307">
        <f t="shared" si="2"/>
        <v>2</v>
      </c>
      <c r="C54" s="307">
        <f t="shared" si="0"/>
        <v>1</v>
      </c>
      <c r="D54" s="305">
        <f t="shared" si="3"/>
        <v>3841.7540727966102</v>
      </c>
      <c r="E54" s="305">
        <f>SUM(D$2:D54)</f>
        <v>203612.96585822038</v>
      </c>
      <c r="F54" s="305">
        <f>Model!$F$31</f>
        <v>2771911</v>
      </c>
      <c r="G54" s="305">
        <f>Model!$G$31</f>
        <v>2779989</v>
      </c>
      <c r="H54" s="305">
        <f>Model!$H$31</f>
        <v>2814613</v>
      </c>
      <c r="I54" s="305">
        <f>Model!$I$31</f>
        <v>2798744</v>
      </c>
      <c r="J54" s="305" t="e">
        <f>Model!#REF!</f>
        <v>#REF!</v>
      </c>
      <c r="K54" s="308" t="str">
        <f t="shared" si="4"/>
        <v/>
      </c>
      <c r="L54" s="308" t="str">
        <f t="shared" si="5"/>
        <v/>
      </c>
      <c r="M54" s="308" t="str">
        <f t="shared" si="6"/>
        <v/>
      </c>
      <c r="N54" s="308" t="str">
        <f t="shared" si="9"/>
        <v/>
      </c>
      <c r="O54" s="308" t="e">
        <f t="shared" si="1"/>
        <v>#REF!</v>
      </c>
    </row>
    <row r="55" spans="1:15" x14ac:dyDescent="0.3">
      <c r="A55" s="306">
        <v>41328</v>
      </c>
      <c r="B55" s="307">
        <f t="shared" si="2"/>
        <v>2</v>
      </c>
      <c r="C55" s="307">
        <f t="shared" si="0"/>
        <v>1</v>
      </c>
      <c r="D55" s="305">
        <f t="shared" si="3"/>
        <v>3841.7540727966102</v>
      </c>
      <c r="E55" s="305">
        <f>SUM(D$2:D55)</f>
        <v>207454.719931017</v>
      </c>
      <c r="F55" s="305">
        <f>Model!$F$31</f>
        <v>2771911</v>
      </c>
      <c r="G55" s="305">
        <f>Model!$G$31</f>
        <v>2779989</v>
      </c>
      <c r="H55" s="305">
        <f>Model!$H$31</f>
        <v>2814613</v>
      </c>
      <c r="I55" s="305">
        <f>Model!$I$31</f>
        <v>2798744</v>
      </c>
      <c r="J55" s="305" t="e">
        <f>Model!#REF!</f>
        <v>#REF!</v>
      </c>
      <c r="K55" s="308" t="str">
        <f t="shared" si="4"/>
        <v/>
      </c>
      <c r="L55" s="308" t="str">
        <f t="shared" si="5"/>
        <v/>
      </c>
      <c r="M55" s="308" t="str">
        <f t="shared" si="6"/>
        <v/>
      </c>
      <c r="N55" s="308" t="str">
        <f t="shared" si="9"/>
        <v/>
      </c>
      <c r="O55" s="308" t="e">
        <f t="shared" si="1"/>
        <v>#REF!</v>
      </c>
    </row>
    <row r="56" spans="1:15" x14ac:dyDescent="0.3">
      <c r="A56" s="306">
        <v>41329</v>
      </c>
      <c r="B56" s="307">
        <f t="shared" si="2"/>
        <v>2</v>
      </c>
      <c r="C56" s="307">
        <f t="shared" si="0"/>
        <v>1</v>
      </c>
      <c r="D56" s="305">
        <f t="shared" si="3"/>
        <v>3841.7540727966102</v>
      </c>
      <c r="E56" s="305">
        <f>SUM(D$2:D56)</f>
        <v>211296.47400381361</v>
      </c>
      <c r="F56" s="305">
        <f>Model!$F$31</f>
        <v>2771911</v>
      </c>
      <c r="G56" s="305">
        <f>Model!$G$31</f>
        <v>2779989</v>
      </c>
      <c r="H56" s="305">
        <f>Model!$H$31</f>
        <v>2814613</v>
      </c>
      <c r="I56" s="305">
        <f>Model!$I$31</f>
        <v>2798744</v>
      </c>
      <c r="J56" s="305" t="e">
        <f>Model!#REF!</f>
        <v>#REF!</v>
      </c>
      <c r="K56" s="308" t="str">
        <f t="shared" si="4"/>
        <v/>
      </c>
      <c r="L56" s="308" t="str">
        <f t="shared" si="5"/>
        <v/>
      </c>
      <c r="M56" s="308" t="str">
        <f t="shared" si="6"/>
        <v/>
      </c>
      <c r="N56" s="308" t="str">
        <f t="shared" si="9"/>
        <v/>
      </c>
      <c r="O56" s="308" t="e">
        <f t="shared" si="1"/>
        <v>#REF!</v>
      </c>
    </row>
    <row r="57" spans="1:15" x14ac:dyDescent="0.3">
      <c r="A57" s="306">
        <v>41330</v>
      </c>
      <c r="B57" s="307">
        <f t="shared" si="2"/>
        <v>2</v>
      </c>
      <c r="C57" s="307">
        <f t="shared" si="0"/>
        <v>1</v>
      </c>
      <c r="D57" s="305">
        <f t="shared" si="3"/>
        <v>3841.7540727966102</v>
      </c>
      <c r="E57" s="305">
        <f>SUM(D$2:D57)</f>
        <v>215138.22807661022</v>
      </c>
      <c r="F57" s="305">
        <f>Model!$F$31</f>
        <v>2771911</v>
      </c>
      <c r="G57" s="305">
        <f>Model!$G$31</f>
        <v>2779989</v>
      </c>
      <c r="H57" s="305">
        <f>Model!$H$31</f>
        <v>2814613</v>
      </c>
      <c r="I57" s="305">
        <f>Model!$I$31</f>
        <v>2798744</v>
      </c>
      <c r="J57" s="305" t="e">
        <f>Model!#REF!</f>
        <v>#REF!</v>
      </c>
      <c r="K57" s="308" t="str">
        <f t="shared" si="4"/>
        <v/>
      </c>
      <c r="L57" s="308" t="str">
        <f t="shared" si="5"/>
        <v/>
      </c>
      <c r="M57" s="308" t="str">
        <f t="shared" si="6"/>
        <v/>
      </c>
      <c r="N57" s="308" t="str">
        <f t="shared" si="9"/>
        <v/>
      </c>
      <c r="O57" s="308" t="e">
        <f t="shared" si="1"/>
        <v>#REF!</v>
      </c>
    </row>
    <row r="58" spans="1:15" x14ac:dyDescent="0.3">
      <c r="A58" s="306">
        <v>41331</v>
      </c>
      <c r="B58" s="307">
        <f t="shared" si="2"/>
        <v>2</v>
      </c>
      <c r="C58" s="307">
        <f t="shared" si="0"/>
        <v>1</v>
      </c>
      <c r="D58" s="305">
        <f t="shared" si="3"/>
        <v>3841.7540727966102</v>
      </c>
      <c r="E58" s="305">
        <f>SUM(D$2:D58)</f>
        <v>218979.98214940683</v>
      </c>
      <c r="F58" s="305">
        <f>Model!$F$31</f>
        <v>2771911</v>
      </c>
      <c r="G58" s="305">
        <f>Model!$G$31</f>
        <v>2779989</v>
      </c>
      <c r="H58" s="305">
        <f>Model!$H$31</f>
        <v>2814613</v>
      </c>
      <c r="I58" s="305">
        <f>Model!$I$31</f>
        <v>2798744</v>
      </c>
      <c r="J58" s="305" t="e">
        <f>Model!#REF!</f>
        <v>#REF!</v>
      </c>
      <c r="K58" s="308" t="str">
        <f t="shared" si="4"/>
        <v/>
      </c>
      <c r="L58" s="308" t="str">
        <f t="shared" si="5"/>
        <v/>
      </c>
      <c r="M58" s="308" t="str">
        <f t="shared" si="6"/>
        <v/>
      </c>
      <c r="N58" s="308" t="str">
        <f t="shared" si="9"/>
        <v/>
      </c>
      <c r="O58" s="308" t="e">
        <f t="shared" si="1"/>
        <v>#REF!</v>
      </c>
    </row>
    <row r="59" spans="1:15" x14ac:dyDescent="0.3">
      <c r="A59" s="306">
        <v>41332</v>
      </c>
      <c r="B59" s="307">
        <f t="shared" si="2"/>
        <v>2</v>
      </c>
      <c r="C59" s="307">
        <f t="shared" si="0"/>
        <v>1</v>
      </c>
      <c r="D59" s="305">
        <f t="shared" si="3"/>
        <v>3841.7540727966102</v>
      </c>
      <c r="E59" s="305">
        <f>SUM(D$2:D59)</f>
        <v>222821.73622220344</v>
      </c>
      <c r="F59" s="305">
        <f>Model!$F$31</f>
        <v>2771911</v>
      </c>
      <c r="G59" s="305">
        <f>Model!$G$31</f>
        <v>2779989</v>
      </c>
      <c r="H59" s="305">
        <f>Model!$H$31</f>
        <v>2814613</v>
      </c>
      <c r="I59" s="305">
        <f>Model!$I$31</f>
        <v>2798744</v>
      </c>
      <c r="J59" s="305" t="e">
        <f>Model!#REF!</f>
        <v>#REF!</v>
      </c>
      <c r="K59" s="308" t="str">
        <f t="shared" si="4"/>
        <v/>
      </c>
      <c r="L59" s="308" t="str">
        <f t="shared" si="5"/>
        <v/>
      </c>
      <c r="M59" s="308" t="str">
        <f t="shared" si="6"/>
        <v/>
      </c>
      <c r="N59" s="308" t="str">
        <f t="shared" si="9"/>
        <v/>
      </c>
      <c r="O59" s="308" t="e">
        <f t="shared" si="1"/>
        <v>#REF!</v>
      </c>
    </row>
    <row r="60" spans="1:15" x14ac:dyDescent="0.3">
      <c r="A60" s="306">
        <v>41333</v>
      </c>
      <c r="B60" s="307">
        <f t="shared" si="2"/>
        <v>2</v>
      </c>
      <c r="C60" s="307">
        <f t="shared" si="0"/>
        <v>1</v>
      </c>
      <c r="D60" s="305">
        <f t="shared" si="3"/>
        <v>3841.7540727966102</v>
      </c>
      <c r="E60" s="305">
        <f>SUM(D$2:D60)</f>
        <v>226663.49029500005</v>
      </c>
      <c r="F60" s="305">
        <f>Model!$F$31</f>
        <v>2771911</v>
      </c>
      <c r="G60" s="305">
        <f>Model!$G$31</f>
        <v>2779989</v>
      </c>
      <c r="H60" s="305">
        <f>Model!$H$31</f>
        <v>2814613</v>
      </c>
      <c r="I60" s="305">
        <f>Model!$I$31</f>
        <v>2798744</v>
      </c>
      <c r="J60" s="305" t="e">
        <f>Model!#REF!</f>
        <v>#REF!</v>
      </c>
      <c r="K60" s="308" t="str">
        <f t="shared" si="4"/>
        <v/>
      </c>
      <c r="L60" s="308" t="str">
        <f t="shared" si="5"/>
        <v/>
      </c>
      <c r="M60" s="308" t="str">
        <f t="shared" si="6"/>
        <v/>
      </c>
      <c r="N60" s="308" t="str">
        <f t="shared" si="9"/>
        <v/>
      </c>
      <c r="O60" s="308" t="e">
        <f t="shared" si="1"/>
        <v>#REF!</v>
      </c>
    </row>
    <row r="61" spans="1:15" x14ac:dyDescent="0.3">
      <c r="A61" s="306">
        <v>41334</v>
      </c>
      <c r="B61" s="307">
        <f t="shared" si="2"/>
        <v>3</v>
      </c>
      <c r="C61" s="307">
        <f t="shared" si="0"/>
        <v>1</v>
      </c>
      <c r="D61" s="305">
        <f t="shared" si="3"/>
        <v>4607.9928066393441</v>
      </c>
      <c r="E61" s="305">
        <f>SUM(D$2:D61)</f>
        <v>231271.4831016394</v>
      </c>
      <c r="F61" s="305">
        <f>Model!$F$31</f>
        <v>2771911</v>
      </c>
      <c r="G61" s="305">
        <f>Model!$G$31</f>
        <v>2779989</v>
      </c>
      <c r="H61" s="305">
        <f>Model!$H$31</f>
        <v>2814613</v>
      </c>
      <c r="I61" s="305">
        <f>Model!$I$31</f>
        <v>2798744</v>
      </c>
      <c r="J61" s="305" t="e">
        <f>Model!#REF!</f>
        <v>#REF!</v>
      </c>
      <c r="K61" s="308" t="str">
        <f t="shared" si="4"/>
        <v/>
      </c>
      <c r="L61" s="308" t="str">
        <f t="shared" si="5"/>
        <v/>
      </c>
      <c r="M61" s="308" t="str">
        <f t="shared" si="6"/>
        <v/>
      </c>
      <c r="N61" s="308" t="str">
        <f t="shared" si="9"/>
        <v/>
      </c>
      <c r="O61" s="308" t="e">
        <f t="shared" si="1"/>
        <v>#REF!</v>
      </c>
    </row>
    <row r="62" spans="1:15" x14ac:dyDescent="0.3">
      <c r="A62" s="306">
        <v>41335</v>
      </c>
      <c r="B62" s="307">
        <f t="shared" si="2"/>
        <v>3</v>
      </c>
      <c r="C62" s="307">
        <f t="shared" si="0"/>
        <v>1</v>
      </c>
      <c r="D62" s="305">
        <f t="shared" si="3"/>
        <v>4607.9928066393441</v>
      </c>
      <c r="E62" s="305">
        <f>SUM(D$2:D62)</f>
        <v>235879.47590827875</v>
      </c>
      <c r="F62" s="305">
        <f>Model!$F$31</f>
        <v>2771911</v>
      </c>
      <c r="G62" s="305">
        <f>Model!$G$31</f>
        <v>2779989</v>
      </c>
      <c r="H62" s="305">
        <f>Model!$H$31</f>
        <v>2814613</v>
      </c>
      <c r="I62" s="305">
        <f>Model!$I$31</f>
        <v>2798744</v>
      </c>
      <c r="J62" s="305" t="e">
        <f>Model!#REF!</f>
        <v>#REF!</v>
      </c>
      <c r="K62" s="308" t="str">
        <f t="shared" si="4"/>
        <v/>
      </c>
      <c r="L62" s="308" t="str">
        <f t="shared" si="5"/>
        <v/>
      </c>
      <c r="M62" s="308" t="str">
        <f t="shared" si="6"/>
        <v/>
      </c>
      <c r="N62" s="308" t="str">
        <f t="shared" si="9"/>
        <v/>
      </c>
      <c r="O62" s="308" t="e">
        <f t="shared" si="1"/>
        <v>#REF!</v>
      </c>
    </row>
    <row r="63" spans="1:15" x14ac:dyDescent="0.3">
      <c r="A63" s="306">
        <v>41336</v>
      </c>
      <c r="B63" s="307">
        <f t="shared" si="2"/>
        <v>3</v>
      </c>
      <c r="C63" s="307">
        <f t="shared" si="0"/>
        <v>1</v>
      </c>
      <c r="D63" s="305">
        <f t="shared" si="3"/>
        <v>4607.9928066393441</v>
      </c>
      <c r="E63" s="305">
        <f>SUM(D$2:D63)</f>
        <v>240487.4687149181</v>
      </c>
      <c r="F63" s="305">
        <f>Model!$F$31</f>
        <v>2771911</v>
      </c>
      <c r="G63" s="305">
        <f>Model!$G$31</f>
        <v>2779989</v>
      </c>
      <c r="H63" s="305">
        <f>Model!$H$31</f>
        <v>2814613</v>
      </c>
      <c r="I63" s="305">
        <f>Model!$I$31</f>
        <v>2798744</v>
      </c>
      <c r="J63" s="305" t="e">
        <f>Model!#REF!</f>
        <v>#REF!</v>
      </c>
      <c r="K63" s="308" t="str">
        <f t="shared" si="4"/>
        <v/>
      </c>
      <c r="L63" s="308" t="str">
        <f t="shared" si="5"/>
        <v/>
      </c>
      <c r="M63" s="308" t="str">
        <f t="shared" si="6"/>
        <v/>
      </c>
      <c r="N63" s="308" t="str">
        <f t="shared" si="9"/>
        <v/>
      </c>
      <c r="O63" s="308" t="e">
        <f t="shared" si="1"/>
        <v>#REF!</v>
      </c>
    </row>
    <row r="64" spans="1:15" x14ac:dyDescent="0.3">
      <c r="A64" s="306">
        <v>41337</v>
      </c>
      <c r="B64" s="307">
        <f t="shared" si="2"/>
        <v>3</v>
      </c>
      <c r="C64" s="307">
        <f t="shared" si="0"/>
        <v>1</v>
      </c>
      <c r="D64" s="305">
        <f t="shared" si="3"/>
        <v>4607.9928066393441</v>
      </c>
      <c r="E64" s="305">
        <f>SUM(D$2:D64)</f>
        <v>245095.46152155744</v>
      </c>
      <c r="F64" s="305">
        <f>Model!$F$31</f>
        <v>2771911</v>
      </c>
      <c r="G64" s="305">
        <f>Model!$G$31</f>
        <v>2779989</v>
      </c>
      <c r="H64" s="305">
        <f>Model!$H$31</f>
        <v>2814613</v>
      </c>
      <c r="I64" s="305">
        <f>Model!$I$31</f>
        <v>2798744</v>
      </c>
      <c r="J64" s="305" t="e">
        <f>Model!#REF!</f>
        <v>#REF!</v>
      </c>
      <c r="K64" s="308" t="str">
        <f t="shared" si="4"/>
        <v/>
      </c>
      <c r="L64" s="308" t="str">
        <f t="shared" si="5"/>
        <v/>
      </c>
      <c r="M64" s="308" t="str">
        <f t="shared" si="6"/>
        <v/>
      </c>
      <c r="N64" s="308" t="str">
        <f t="shared" si="9"/>
        <v/>
      </c>
      <c r="O64" s="308" t="e">
        <f t="shared" si="1"/>
        <v>#REF!</v>
      </c>
    </row>
    <row r="65" spans="1:15" x14ac:dyDescent="0.3">
      <c r="A65" s="306">
        <v>41338</v>
      </c>
      <c r="B65" s="307">
        <f t="shared" si="2"/>
        <v>3</v>
      </c>
      <c r="C65" s="307">
        <f t="shared" si="0"/>
        <v>1</v>
      </c>
      <c r="D65" s="305">
        <f t="shared" si="3"/>
        <v>4607.9928066393441</v>
      </c>
      <c r="E65" s="305">
        <f>SUM(D$2:D65)</f>
        <v>249703.45432819679</v>
      </c>
      <c r="F65" s="305">
        <f>Model!$F$31</f>
        <v>2771911</v>
      </c>
      <c r="G65" s="305">
        <f>Model!$G$31</f>
        <v>2779989</v>
      </c>
      <c r="H65" s="305">
        <f>Model!$H$31</f>
        <v>2814613</v>
      </c>
      <c r="I65" s="305">
        <f>Model!$I$31</f>
        <v>2798744</v>
      </c>
      <c r="J65" s="305" t="e">
        <f>Model!#REF!</f>
        <v>#REF!</v>
      </c>
      <c r="K65" s="308" t="str">
        <f t="shared" si="4"/>
        <v/>
      </c>
      <c r="L65" s="308" t="str">
        <f t="shared" si="5"/>
        <v/>
      </c>
      <c r="M65" s="308" t="str">
        <f t="shared" si="6"/>
        <v/>
      </c>
      <c r="N65" s="308" t="str">
        <f t="shared" si="9"/>
        <v/>
      </c>
      <c r="O65" s="308" t="e">
        <f t="shared" si="1"/>
        <v>#REF!</v>
      </c>
    </row>
    <row r="66" spans="1:15" x14ac:dyDescent="0.3">
      <c r="A66" s="306">
        <v>41339</v>
      </c>
      <c r="B66" s="307">
        <f t="shared" ref="B66:B129" si="10">MONTH(A66)</f>
        <v>3</v>
      </c>
      <c r="C66" s="307">
        <f t="shared" ref="C66:C129" si="11">IF(VLOOKUP($B66,$Q$2:$R$15,2,FALSE)=0,1,IF(VLOOKUP($B66,$Q$2:$R$15,2,FALSE)=VLOOKUP($B66,$Q$2:$S$15,3,FALSE),0,IF(AND((VLOOKUP(($B66-1),$Q$2:$R$15,2,FALSE)&gt;=1),VLOOKUP($B66,$Q$2:$R$15,2,FALSE)&gt;=DAY(A66)),0,IF(AND((VLOOKUP(($B66+1),$Q$2:$R$15,2,FALSE)&gt;=1),DAY(A66)&gt;(VLOOKUP($B66,$Q$2:$S$15,3,FALSE)-VLOOKUP($B66,$Q$2:$R$15,2,FALSE))),0,1))))</f>
        <v>1</v>
      </c>
      <c r="D66" s="305">
        <f t="shared" ref="D66:D129" si="12">IF(C66=0,0,VLOOKUP(B66,$Q$3:$T$14,4,FALSE))</f>
        <v>4607.9928066393441</v>
      </c>
      <c r="E66" s="305">
        <f>SUM(D$2:D66)</f>
        <v>254311.44713483614</v>
      </c>
      <c r="F66" s="305">
        <f>Model!$F$31</f>
        <v>2771911</v>
      </c>
      <c r="G66" s="305">
        <f>Model!$G$31</f>
        <v>2779989</v>
      </c>
      <c r="H66" s="305">
        <f>Model!$H$31</f>
        <v>2814613</v>
      </c>
      <c r="I66" s="305">
        <f>Model!$I$31</f>
        <v>2798744</v>
      </c>
      <c r="J66" s="305" t="e">
        <f>Model!#REF!</f>
        <v>#REF!</v>
      </c>
      <c r="K66" s="308" t="str">
        <f t="shared" ref="K66:K129" si="13">IF(ISNUMBER(K65),"  ",IF(K65="  ","  ",IF($E66&gt;F66,$A66,"")))</f>
        <v/>
      </c>
      <c r="L66" s="308" t="str">
        <f t="shared" ref="L66:L129" si="14">IF(ISNUMBER(L65),"  ",IF(L65="  ","  ",IF($E66&gt;G66,$A66,"")))</f>
        <v/>
      </c>
      <c r="M66" s="308" t="str">
        <f t="shared" ref="M66:M129" si="15">IF(ISNUMBER(M65),"  ",IF(M65="  ","  ",IF($E66&gt;H66,$A66,"")))</f>
        <v/>
      </c>
      <c r="N66" s="308" t="str">
        <f t="shared" ref="N66:N129" si="16">IF(ISNUMBER(N65),"  ",IF(N65="  ","  ",IF($E66&gt;I66,$A66,"")))</f>
        <v/>
      </c>
      <c r="O66" s="308" t="e">
        <f t="shared" ref="O66:O129" si="17">IF(ISNUMBER(O65),"  ",IF(O65="  ","  ",IF($E66&gt;J66,$A66,"")))</f>
        <v>#REF!</v>
      </c>
    </row>
    <row r="67" spans="1:15" x14ac:dyDescent="0.3">
      <c r="A67" s="306">
        <v>41340</v>
      </c>
      <c r="B67" s="307">
        <f t="shared" si="10"/>
        <v>3</v>
      </c>
      <c r="C67" s="307">
        <f t="shared" si="11"/>
        <v>1</v>
      </c>
      <c r="D67" s="305">
        <f t="shared" si="12"/>
        <v>4607.9928066393441</v>
      </c>
      <c r="E67" s="305">
        <f>SUM(D$2:D67)</f>
        <v>258919.43994147549</v>
      </c>
      <c r="F67" s="305">
        <f>Model!$F$31</f>
        <v>2771911</v>
      </c>
      <c r="G67" s="305">
        <f>Model!$G$31</f>
        <v>2779989</v>
      </c>
      <c r="H67" s="305">
        <f>Model!$H$31</f>
        <v>2814613</v>
      </c>
      <c r="I67" s="305">
        <f>Model!$I$31</f>
        <v>2798744</v>
      </c>
      <c r="J67" s="305" t="e">
        <f>Model!#REF!</f>
        <v>#REF!</v>
      </c>
      <c r="K67" s="308" t="str">
        <f t="shared" si="13"/>
        <v/>
      </c>
      <c r="L67" s="308" t="str">
        <f t="shared" si="14"/>
        <v/>
      </c>
      <c r="M67" s="308" t="str">
        <f t="shared" si="15"/>
        <v/>
      </c>
      <c r="N67" s="308" t="str">
        <f t="shared" si="16"/>
        <v/>
      </c>
      <c r="O67" s="308" t="e">
        <f t="shared" si="17"/>
        <v>#REF!</v>
      </c>
    </row>
    <row r="68" spans="1:15" x14ac:dyDescent="0.3">
      <c r="A68" s="306">
        <v>41341</v>
      </c>
      <c r="B68" s="307">
        <f t="shared" si="10"/>
        <v>3</v>
      </c>
      <c r="C68" s="307">
        <f t="shared" si="11"/>
        <v>1</v>
      </c>
      <c r="D68" s="305">
        <f t="shared" si="12"/>
        <v>4607.9928066393441</v>
      </c>
      <c r="E68" s="305">
        <f>SUM(D$2:D68)</f>
        <v>263527.43274811481</v>
      </c>
      <c r="F68" s="305">
        <f>Model!$F$31</f>
        <v>2771911</v>
      </c>
      <c r="G68" s="305">
        <f>Model!$G$31</f>
        <v>2779989</v>
      </c>
      <c r="H68" s="305">
        <f>Model!$H$31</f>
        <v>2814613</v>
      </c>
      <c r="I68" s="305">
        <f>Model!$I$31</f>
        <v>2798744</v>
      </c>
      <c r="J68" s="305" t="e">
        <f>Model!#REF!</f>
        <v>#REF!</v>
      </c>
      <c r="K68" s="308" t="str">
        <f t="shared" si="13"/>
        <v/>
      </c>
      <c r="L68" s="308" t="str">
        <f t="shared" si="14"/>
        <v/>
      </c>
      <c r="M68" s="308" t="str">
        <f t="shared" si="15"/>
        <v/>
      </c>
      <c r="N68" s="308" t="str">
        <f t="shared" si="16"/>
        <v/>
      </c>
      <c r="O68" s="308" t="e">
        <f t="shared" si="17"/>
        <v>#REF!</v>
      </c>
    </row>
    <row r="69" spans="1:15" x14ac:dyDescent="0.3">
      <c r="A69" s="306">
        <v>41342</v>
      </c>
      <c r="B69" s="307">
        <f t="shared" si="10"/>
        <v>3</v>
      </c>
      <c r="C69" s="307">
        <f t="shared" si="11"/>
        <v>1</v>
      </c>
      <c r="D69" s="305">
        <f t="shared" si="12"/>
        <v>4607.9928066393441</v>
      </c>
      <c r="E69" s="305">
        <f>SUM(D$2:D69)</f>
        <v>268135.42555475415</v>
      </c>
      <c r="F69" s="305">
        <f>Model!$F$31</f>
        <v>2771911</v>
      </c>
      <c r="G69" s="305">
        <f>Model!$G$31</f>
        <v>2779989</v>
      </c>
      <c r="H69" s="305">
        <f>Model!$H$31</f>
        <v>2814613</v>
      </c>
      <c r="I69" s="305">
        <f>Model!$I$31</f>
        <v>2798744</v>
      </c>
      <c r="J69" s="305" t="e">
        <f>Model!#REF!</f>
        <v>#REF!</v>
      </c>
      <c r="K69" s="308" t="str">
        <f t="shared" si="13"/>
        <v/>
      </c>
      <c r="L69" s="308" t="str">
        <f t="shared" si="14"/>
        <v/>
      </c>
      <c r="M69" s="308" t="str">
        <f t="shared" si="15"/>
        <v/>
      </c>
      <c r="N69" s="308" t="str">
        <f t="shared" si="16"/>
        <v/>
      </c>
      <c r="O69" s="308" t="e">
        <f t="shared" si="17"/>
        <v>#REF!</v>
      </c>
    </row>
    <row r="70" spans="1:15" x14ac:dyDescent="0.3">
      <c r="A70" s="306">
        <v>41343</v>
      </c>
      <c r="B70" s="307">
        <f t="shared" si="10"/>
        <v>3</v>
      </c>
      <c r="C70" s="307">
        <f t="shared" si="11"/>
        <v>1</v>
      </c>
      <c r="D70" s="305">
        <f t="shared" si="12"/>
        <v>4607.9928066393441</v>
      </c>
      <c r="E70" s="305">
        <f>SUM(D$2:D70)</f>
        <v>272743.4183613935</v>
      </c>
      <c r="F70" s="305">
        <f>Model!$F$31</f>
        <v>2771911</v>
      </c>
      <c r="G70" s="305">
        <f>Model!$G$31</f>
        <v>2779989</v>
      </c>
      <c r="H70" s="305">
        <f>Model!$H$31</f>
        <v>2814613</v>
      </c>
      <c r="I70" s="305">
        <f>Model!$I$31</f>
        <v>2798744</v>
      </c>
      <c r="J70" s="305" t="e">
        <f>Model!#REF!</f>
        <v>#REF!</v>
      </c>
      <c r="K70" s="308" t="str">
        <f t="shared" si="13"/>
        <v/>
      </c>
      <c r="L70" s="308" t="str">
        <f t="shared" si="14"/>
        <v/>
      </c>
      <c r="M70" s="308" t="str">
        <f t="shared" si="15"/>
        <v/>
      </c>
      <c r="N70" s="308" t="str">
        <f t="shared" si="16"/>
        <v/>
      </c>
      <c r="O70" s="308" t="e">
        <f t="shared" si="17"/>
        <v>#REF!</v>
      </c>
    </row>
    <row r="71" spans="1:15" x14ac:dyDescent="0.3">
      <c r="A71" s="306">
        <v>41344</v>
      </c>
      <c r="B71" s="307">
        <f t="shared" si="10"/>
        <v>3</v>
      </c>
      <c r="C71" s="307">
        <f t="shared" si="11"/>
        <v>1</v>
      </c>
      <c r="D71" s="305">
        <f t="shared" si="12"/>
        <v>4607.9928066393441</v>
      </c>
      <c r="E71" s="305">
        <f>SUM(D$2:D71)</f>
        <v>277351.41116803285</v>
      </c>
      <c r="F71" s="305">
        <f>Model!$F$31</f>
        <v>2771911</v>
      </c>
      <c r="G71" s="305">
        <f>Model!$G$31</f>
        <v>2779989</v>
      </c>
      <c r="H71" s="305">
        <f>Model!$H$31</f>
        <v>2814613</v>
      </c>
      <c r="I71" s="305">
        <f>Model!$I$31</f>
        <v>2798744</v>
      </c>
      <c r="J71" s="305" t="e">
        <f>Model!#REF!</f>
        <v>#REF!</v>
      </c>
      <c r="K71" s="308" t="str">
        <f t="shared" si="13"/>
        <v/>
      </c>
      <c r="L71" s="308" t="str">
        <f t="shared" si="14"/>
        <v/>
      </c>
      <c r="M71" s="308" t="str">
        <f t="shared" si="15"/>
        <v/>
      </c>
      <c r="N71" s="308" t="str">
        <f t="shared" si="16"/>
        <v/>
      </c>
      <c r="O71" s="308" t="e">
        <f t="shared" si="17"/>
        <v>#REF!</v>
      </c>
    </row>
    <row r="72" spans="1:15" x14ac:dyDescent="0.3">
      <c r="A72" s="306">
        <v>41345</v>
      </c>
      <c r="B72" s="307">
        <f t="shared" si="10"/>
        <v>3</v>
      </c>
      <c r="C72" s="307">
        <f t="shared" si="11"/>
        <v>1</v>
      </c>
      <c r="D72" s="305">
        <f t="shared" si="12"/>
        <v>4607.9928066393441</v>
      </c>
      <c r="E72" s="305">
        <f>SUM(D$2:D72)</f>
        <v>281959.4039746722</v>
      </c>
      <c r="F72" s="305">
        <f>Model!$F$31</f>
        <v>2771911</v>
      </c>
      <c r="G72" s="305">
        <f>Model!$G$31</f>
        <v>2779989</v>
      </c>
      <c r="H72" s="305">
        <f>Model!$H$31</f>
        <v>2814613</v>
      </c>
      <c r="I72" s="305">
        <f>Model!$I$31</f>
        <v>2798744</v>
      </c>
      <c r="J72" s="305" t="e">
        <f>Model!#REF!</f>
        <v>#REF!</v>
      </c>
      <c r="K72" s="308" t="str">
        <f t="shared" si="13"/>
        <v/>
      </c>
      <c r="L72" s="308" t="str">
        <f t="shared" si="14"/>
        <v/>
      </c>
      <c r="M72" s="308" t="str">
        <f t="shared" si="15"/>
        <v/>
      </c>
      <c r="N72" s="308" t="str">
        <f t="shared" si="16"/>
        <v/>
      </c>
      <c r="O72" s="308" t="e">
        <f t="shared" si="17"/>
        <v>#REF!</v>
      </c>
    </row>
    <row r="73" spans="1:15" x14ac:dyDescent="0.3">
      <c r="A73" s="306">
        <v>41346</v>
      </c>
      <c r="B73" s="307">
        <f t="shared" si="10"/>
        <v>3</v>
      </c>
      <c r="C73" s="307">
        <f t="shared" si="11"/>
        <v>1</v>
      </c>
      <c r="D73" s="305">
        <f t="shared" si="12"/>
        <v>4607.9928066393441</v>
      </c>
      <c r="E73" s="305">
        <f>SUM(D$2:D73)</f>
        <v>286567.39678131155</v>
      </c>
      <c r="F73" s="305">
        <f>Model!$F$31</f>
        <v>2771911</v>
      </c>
      <c r="G73" s="305">
        <f>Model!$G$31</f>
        <v>2779989</v>
      </c>
      <c r="H73" s="305">
        <f>Model!$H$31</f>
        <v>2814613</v>
      </c>
      <c r="I73" s="305">
        <f>Model!$I$31</f>
        <v>2798744</v>
      </c>
      <c r="J73" s="305" t="e">
        <f>Model!#REF!</f>
        <v>#REF!</v>
      </c>
      <c r="K73" s="308" t="str">
        <f t="shared" si="13"/>
        <v/>
      </c>
      <c r="L73" s="308" t="str">
        <f t="shared" si="14"/>
        <v/>
      </c>
      <c r="M73" s="308" t="str">
        <f t="shared" si="15"/>
        <v/>
      </c>
      <c r="N73" s="308" t="str">
        <f t="shared" si="16"/>
        <v/>
      </c>
      <c r="O73" s="308" t="e">
        <f t="shared" si="17"/>
        <v>#REF!</v>
      </c>
    </row>
    <row r="74" spans="1:15" x14ac:dyDescent="0.3">
      <c r="A74" s="306">
        <v>41347</v>
      </c>
      <c r="B74" s="307">
        <f t="shared" si="10"/>
        <v>3</v>
      </c>
      <c r="C74" s="307">
        <f t="shared" si="11"/>
        <v>1</v>
      </c>
      <c r="D74" s="305">
        <f t="shared" si="12"/>
        <v>4607.9928066393441</v>
      </c>
      <c r="E74" s="305">
        <f>SUM(D$2:D74)</f>
        <v>291175.38958795089</v>
      </c>
      <c r="F74" s="305">
        <f>Model!$F$31</f>
        <v>2771911</v>
      </c>
      <c r="G74" s="305">
        <f>Model!$G$31</f>
        <v>2779989</v>
      </c>
      <c r="H74" s="305">
        <f>Model!$H$31</f>
        <v>2814613</v>
      </c>
      <c r="I74" s="305">
        <f>Model!$I$31</f>
        <v>2798744</v>
      </c>
      <c r="J74" s="305" t="e">
        <f>Model!#REF!</f>
        <v>#REF!</v>
      </c>
      <c r="K74" s="308" t="str">
        <f t="shared" si="13"/>
        <v/>
      </c>
      <c r="L74" s="308" t="str">
        <f t="shared" si="14"/>
        <v/>
      </c>
      <c r="M74" s="308" t="str">
        <f t="shared" si="15"/>
        <v/>
      </c>
      <c r="N74" s="308" t="str">
        <f t="shared" si="16"/>
        <v/>
      </c>
      <c r="O74" s="308" t="e">
        <f t="shared" si="17"/>
        <v>#REF!</v>
      </c>
    </row>
    <row r="75" spans="1:15" x14ac:dyDescent="0.3">
      <c r="A75" s="306">
        <v>41348</v>
      </c>
      <c r="B75" s="307">
        <f t="shared" si="10"/>
        <v>3</v>
      </c>
      <c r="C75" s="307">
        <f t="shared" si="11"/>
        <v>1</v>
      </c>
      <c r="D75" s="305">
        <f t="shared" si="12"/>
        <v>4607.9928066393441</v>
      </c>
      <c r="E75" s="305">
        <f>SUM(D$2:D75)</f>
        <v>295783.38239459024</v>
      </c>
      <c r="F75" s="305">
        <f>Model!$F$31</f>
        <v>2771911</v>
      </c>
      <c r="G75" s="305">
        <f>Model!$G$31</f>
        <v>2779989</v>
      </c>
      <c r="H75" s="305">
        <f>Model!$H$31</f>
        <v>2814613</v>
      </c>
      <c r="I75" s="305">
        <f>Model!$I$31</f>
        <v>2798744</v>
      </c>
      <c r="J75" s="305" t="e">
        <f>Model!#REF!</f>
        <v>#REF!</v>
      </c>
      <c r="K75" s="308" t="str">
        <f t="shared" si="13"/>
        <v/>
      </c>
      <c r="L75" s="308" t="str">
        <f t="shared" si="14"/>
        <v/>
      </c>
      <c r="M75" s="308" t="str">
        <f t="shared" si="15"/>
        <v/>
      </c>
      <c r="N75" s="308" t="str">
        <f t="shared" si="16"/>
        <v/>
      </c>
      <c r="O75" s="308" t="e">
        <f t="shared" si="17"/>
        <v>#REF!</v>
      </c>
    </row>
    <row r="76" spans="1:15" x14ac:dyDescent="0.3">
      <c r="A76" s="306">
        <v>41349</v>
      </c>
      <c r="B76" s="307">
        <f t="shared" si="10"/>
        <v>3</v>
      </c>
      <c r="C76" s="307">
        <f t="shared" si="11"/>
        <v>1</v>
      </c>
      <c r="D76" s="305">
        <f t="shared" si="12"/>
        <v>4607.9928066393441</v>
      </c>
      <c r="E76" s="305">
        <f>SUM(D$2:D76)</f>
        <v>300391.37520122959</v>
      </c>
      <c r="F76" s="305">
        <f>Model!$F$31</f>
        <v>2771911</v>
      </c>
      <c r="G76" s="305">
        <f>Model!$G$31</f>
        <v>2779989</v>
      </c>
      <c r="H76" s="305">
        <f>Model!$H$31</f>
        <v>2814613</v>
      </c>
      <c r="I76" s="305">
        <f>Model!$I$31</f>
        <v>2798744</v>
      </c>
      <c r="J76" s="305" t="e">
        <f>Model!#REF!</f>
        <v>#REF!</v>
      </c>
      <c r="K76" s="308" t="str">
        <f t="shared" si="13"/>
        <v/>
      </c>
      <c r="L76" s="308" t="str">
        <f t="shared" si="14"/>
        <v/>
      </c>
      <c r="M76" s="308" t="str">
        <f t="shared" si="15"/>
        <v/>
      </c>
      <c r="N76" s="308" t="str">
        <f t="shared" si="16"/>
        <v/>
      </c>
      <c r="O76" s="308" t="e">
        <f t="shared" si="17"/>
        <v>#REF!</v>
      </c>
    </row>
    <row r="77" spans="1:15" x14ac:dyDescent="0.3">
      <c r="A77" s="306">
        <v>41350</v>
      </c>
      <c r="B77" s="307">
        <f t="shared" si="10"/>
        <v>3</v>
      </c>
      <c r="C77" s="307">
        <f t="shared" si="11"/>
        <v>1</v>
      </c>
      <c r="D77" s="305">
        <f t="shared" si="12"/>
        <v>4607.9928066393441</v>
      </c>
      <c r="E77" s="305">
        <f>SUM(D$2:D77)</f>
        <v>304999.36800786894</v>
      </c>
      <c r="F77" s="305">
        <f>Model!$F$31</f>
        <v>2771911</v>
      </c>
      <c r="G77" s="305">
        <f>Model!$G$31</f>
        <v>2779989</v>
      </c>
      <c r="H77" s="305">
        <f>Model!$H$31</f>
        <v>2814613</v>
      </c>
      <c r="I77" s="305">
        <f>Model!$I$31</f>
        <v>2798744</v>
      </c>
      <c r="J77" s="305" t="e">
        <f>Model!#REF!</f>
        <v>#REF!</v>
      </c>
      <c r="K77" s="308" t="str">
        <f t="shared" si="13"/>
        <v/>
      </c>
      <c r="L77" s="308" t="str">
        <f t="shared" si="14"/>
        <v/>
      </c>
      <c r="M77" s="308" t="str">
        <f t="shared" si="15"/>
        <v/>
      </c>
      <c r="N77" s="308" t="str">
        <f t="shared" si="16"/>
        <v/>
      </c>
      <c r="O77" s="308" t="e">
        <f t="shared" si="17"/>
        <v>#REF!</v>
      </c>
    </row>
    <row r="78" spans="1:15" x14ac:dyDescent="0.3">
      <c r="A78" s="306">
        <v>41351</v>
      </c>
      <c r="B78" s="307">
        <f t="shared" si="10"/>
        <v>3</v>
      </c>
      <c r="C78" s="307">
        <f t="shared" si="11"/>
        <v>1</v>
      </c>
      <c r="D78" s="305">
        <f t="shared" si="12"/>
        <v>4607.9928066393441</v>
      </c>
      <c r="E78" s="305">
        <f>SUM(D$2:D78)</f>
        <v>309607.36081450828</v>
      </c>
      <c r="F78" s="305">
        <f>Model!$F$31</f>
        <v>2771911</v>
      </c>
      <c r="G78" s="305">
        <f>Model!$G$31</f>
        <v>2779989</v>
      </c>
      <c r="H78" s="305">
        <f>Model!$H$31</f>
        <v>2814613</v>
      </c>
      <c r="I78" s="305">
        <f>Model!$I$31</f>
        <v>2798744</v>
      </c>
      <c r="J78" s="305" t="e">
        <f>Model!#REF!</f>
        <v>#REF!</v>
      </c>
      <c r="K78" s="308" t="str">
        <f t="shared" si="13"/>
        <v/>
      </c>
      <c r="L78" s="308" t="str">
        <f t="shared" si="14"/>
        <v/>
      </c>
      <c r="M78" s="308" t="str">
        <f t="shared" si="15"/>
        <v/>
      </c>
      <c r="N78" s="308" t="str">
        <f t="shared" si="16"/>
        <v/>
      </c>
      <c r="O78" s="308" t="e">
        <f t="shared" si="17"/>
        <v>#REF!</v>
      </c>
    </row>
    <row r="79" spans="1:15" x14ac:dyDescent="0.3">
      <c r="A79" s="306">
        <v>41352</v>
      </c>
      <c r="B79" s="307">
        <f t="shared" si="10"/>
        <v>3</v>
      </c>
      <c r="C79" s="307">
        <f t="shared" si="11"/>
        <v>1</v>
      </c>
      <c r="D79" s="305">
        <f t="shared" si="12"/>
        <v>4607.9928066393441</v>
      </c>
      <c r="E79" s="305">
        <f>SUM(D$2:D79)</f>
        <v>314215.35362114763</v>
      </c>
      <c r="F79" s="305">
        <f>Model!$F$31</f>
        <v>2771911</v>
      </c>
      <c r="G79" s="305">
        <f>Model!$G$31</f>
        <v>2779989</v>
      </c>
      <c r="H79" s="305">
        <f>Model!$H$31</f>
        <v>2814613</v>
      </c>
      <c r="I79" s="305">
        <f>Model!$I$31</f>
        <v>2798744</v>
      </c>
      <c r="J79" s="305" t="e">
        <f>Model!#REF!</f>
        <v>#REF!</v>
      </c>
      <c r="K79" s="308" t="str">
        <f t="shared" si="13"/>
        <v/>
      </c>
      <c r="L79" s="308" t="str">
        <f t="shared" si="14"/>
        <v/>
      </c>
      <c r="M79" s="308" t="str">
        <f t="shared" si="15"/>
        <v/>
      </c>
      <c r="N79" s="308" t="str">
        <f t="shared" si="16"/>
        <v/>
      </c>
      <c r="O79" s="308" t="e">
        <f t="shared" si="17"/>
        <v>#REF!</v>
      </c>
    </row>
    <row r="80" spans="1:15" x14ac:dyDescent="0.3">
      <c r="A80" s="306">
        <v>41353</v>
      </c>
      <c r="B80" s="307">
        <f t="shared" si="10"/>
        <v>3</v>
      </c>
      <c r="C80" s="307">
        <f t="shared" si="11"/>
        <v>1</v>
      </c>
      <c r="D80" s="305">
        <f t="shared" si="12"/>
        <v>4607.9928066393441</v>
      </c>
      <c r="E80" s="305">
        <f>SUM(D$2:D80)</f>
        <v>318823.34642778698</v>
      </c>
      <c r="F80" s="305">
        <f>Model!$F$31</f>
        <v>2771911</v>
      </c>
      <c r="G80" s="305">
        <f>Model!$G$31</f>
        <v>2779989</v>
      </c>
      <c r="H80" s="305">
        <f>Model!$H$31</f>
        <v>2814613</v>
      </c>
      <c r="I80" s="305">
        <f>Model!$I$31</f>
        <v>2798744</v>
      </c>
      <c r="J80" s="305" t="e">
        <f>Model!#REF!</f>
        <v>#REF!</v>
      </c>
      <c r="K80" s="308" t="str">
        <f t="shared" si="13"/>
        <v/>
      </c>
      <c r="L80" s="308" t="str">
        <f t="shared" si="14"/>
        <v/>
      </c>
      <c r="M80" s="308" t="str">
        <f t="shared" si="15"/>
        <v/>
      </c>
      <c r="N80" s="308" t="str">
        <f t="shared" si="16"/>
        <v/>
      </c>
      <c r="O80" s="308" t="e">
        <f t="shared" si="17"/>
        <v>#REF!</v>
      </c>
    </row>
    <row r="81" spans="1:15" x14ac:dyDescent="0.3">
      <c r="A81" s="306">
        <v>41354</v>
      </c>
      <c r="B81" s="307">
        <f t="shared" si="10"/>
        <v>3</v>
      </c>
      <c r="C81" s="307">
        <f t="shared" si="11"/>
        <v>1</v>
      </c>
      <c r="D81" s="305">
        <f t="shared" si="12"/>
        <v>4607.9928066393441</v>
      </c>
      <c r="E81" s="305">
        <f>SUM(D$2:D81)</f>
        <v>323431.33923442633</v>
      </c>
      <c r="F81" s="305">
        <f>Model!$F$31</f>
        <v>2771911</v>
      </c>
      <c r="G81" s="305">
        <f>Model!$G$31</f>
        <v>2779989</v>
      </c>
      <c r="H81" s="305">
        <f>Model!$H$31</f>
        <v>2814613</v>
      </c>
      <c r="I81" s="305">
        <f>Model!$I$31</f>
        <v>2798744</v>
      </c>
      <c r="J81" s="305" t="e">
        <f>Model!#REF!</f>
        <v>#REF!</v>
      </c>
      <c r="K81" s="308" t="str">
        <f t="shared" si="13"/>
        <v/>
      </c>
      <c r="L81" s="308" t="str">
        <f t="shared" si="14"/>
        <v/>
      </c>
      <c r="M81" s="308" t="str">
        <f t="shared" si="15"/>
        <v/>
      </c>
      <c r="N81" s="308" t="str">
        <f t="shared" si="16"/>
        <v/>
      </c>
      <c r="O81" s="308" t="e">
        <f t="shared" si="17"/>
        <v>#REF!</v>
      </c>
    </row>
    <row r="82" spans="1:15" x14ac:dyDescent="0.3">
      <c r="A82" s="306">
        <v>41355</v>
      </c>
      <c r="B82" s="307">
        <f t="shared" si="10"/>
        <v>3</v>
      </c>
      <c r="C82" s="307">
        <f t="shared" si="11"/>
        <v>1</v>
      </c>
      <c r="D82" s="305">
        <f t="shared" si="12"/>
        <v>4607.9928066393441</v>
      </c>
      <c r="E82" s="305">
        <f>SUM(D$2:D82)</f>
        <v>328039.33204106567</v>
      </c>
      <c r="F82" s="305">
        <f>Model!$F$31</f>
        <v>2771911</v>
      </c>
      <c r="G82" s="305">
        <f>Model!$G$31</f>
        <v>2779989</v>
      </c>
      <c r="H82" s="305">
        <f>Model!$H$31</f>
        <v>2814613</v>
      </c>
      <c r="I82" s="305">
        <f>Model!$I$31</f>
        <v>2798744</v>
      </c>
      <c r="J82" s="305" t="e">
        <f>Model!#REF!</f>
        <v>#REF!</v>
      </c>
      <c r="K82" s="308" t="str">
        <f t="shared" si="13"/>
        <v/>
      </c>
      <c r="L82" s="308" t="str">
        <f t="shared" si="14"/>
        <v/>
      </c>
      <c r="M82" s="308" t="str">
        <f t="shared" si="15"/>
        <v/>
      </c>
      <c r="N82" s="308" t="str">
        <f t="shared" si="16"/>
        <v/>
      </c>
      <c r="O82" s="308" t="e">
        <f t="shared" si="17"/>
        <v>#REF!</v>
      </c>
    </row>
    <row r="83" spans="1:15" x14ac:dyDescent="0.3">
      <c r="A83" s="306">
        <v>41356</v>
      </c>
      <c r="B83" s="307">
        <f t="shared" si="10"/>
        <v>3</v>
      </c>
      <c r="C83" s="307">
        <f t="shared" si="11"/>
        <v>1</v>
      </c>
      <c r="D83" s="305">
        <f t="shared" si="12"/>
        <v>4607.9928066393441</v>
      </c>
      <c r="E83" s="305">
        <f>SUM(D$2:D83)</f>
        <v>332647.32484770502</v>
      </c>
      <c r="F83" s="305">
        <f>Model!$F$31</f>
        <v>2771911</v>
      </c>
      <c r="G83" s="305">
        <f>Model!$G$31</f>
        <v>2779989</v>
      </c>
      <c r="H83" s="305">
        <f>Model!$H$31</f>
        <v>2814613</v>
      </c>
      <c r="I83" s="305">
        <f>Model!$I$31</f>
        <v>2798744</v>
      </c>
      <c r="J83" s="305" t="e">
        <f>Model!#REF!</f>
        <v>#REF!</v>
      </c>
      <c r="K83" s="308" t="str">
        <f t="shared" si="13"/>
        <v/>
      </c>
      <c r="L83" s="308" t="str">
        <f t="shared" si="14"/>
        <v/>
      </c>
      <c r="M83" s="308" t="str">
        <f t="shared" si="15"/>
        <v/>
      </c>
      <c r="N83" s="308" t="str">
        <f t="shared" si="16"/>
        <v/>
      </c>
      <c r="O83" s="308" t="e">
        <f t="shared" si="17"/>
        <v>#REF!</v>
      </c>
    </row>
    <row r="84" spans="1:15" x14ac:dyDescent="0.3">
      <c r="A84" s="306">
        <v>41357</v>
      </c>
      <c r="B84" s="307">
        <f t="shared" si="10"/>
        <v>3</v>
      </c>
      <c r="C84" s="307">
        <f t="shared" si="11"/>
        <v>1</v>
      </c>
      <c r="D84" s="305">
        <f t="shared" si="12"/>
        <v>4607.9928066393441</v>
      </c>
      <c r="E84" s="305">
        <f>SUM(D$2:D84)</f>
        <v>337255.31765434437</v>
      </c>
      <c r="F84" s="305">
        <f>Model!$F$31</f>
        <v>2771911</v>
      </c>
      <c r="G84" s="305">
        <f>Model!$G$31</f>
        <v>2779989</v>
      </c>
      <c r="H84" s="305">
        <f>Model!$H$31</f>
        <v>2814613</v>
      </c>
      <c r="I84" s="305">
        <f>Model!$I$31</f>
        <v>2798744</v>
      </c>
      <c r="J84" s="305" t="e">
        <f>Model!#REF!</f>
        <v>#REF!</v>
      </c>
      <c r="K84" s="308" t="str">
        <f t="shared" si="13"/>
        <v/>
      </c>
      <c r="L84" s="308" t="str">
        <f t="shared" si="14"/>
        <v/>
      </c>
      <c r="M84" s="308" t="str">
        <f t="shared" si="15"/>
        <v/>
      </c>
      <c r="N84" s="308" t="str">
        <f t="shared" si="16"/>
        <v/>
      </c>
      <c r="O84" s="308" t="e">
        <f t="shared" si="17"/>
        <v>#REF!</v>
      </c>
    </row>
    <row r="85" spans="1:15" x14ac:dyDescent="0.3">
      <c r="A85" s="306">
        <v>41358</v>
      </c>
      <c r="B85" s="307">
        <f t="shared" si="10"/>
        <v>3</v>
      </c>
      <c r="C85" s="307">
        <f t="shared" si="11"/>
        <v>1</v>
      </c>
      <c r="D85" s="305">
        <f t="shared" si="12"/>
        <v>4607.9928066393441</v>
      </c>
      <c r="E85" s="305">
        <f>SUM(D$2:D85)</f>
        <v>341863.31046098372</v>
      </c>
      <c r="F85" s="305">
        <f>Model!$F$31</f>
        <v>2771911</v>
      </c>
      <c r="G85" s="305">
        <f>Model!$G$31</f>
        <v>2779989</v>
      </c>
      <c r="H85" s="305">
        <f>Model!$H$31</f>
        <v>2814613</v>
      </c>
      <c r="I85" s="305">
        <f>Model!$I$31</f>
        <v>2798744</v>
      </c>
      <c r="J85" s="305" t="e">
        <f>Model!#REF!</f>
        <v>#REF!</v>
      </c>
      <c r="K85" s="308" t="str">
        <f t="shared" si="13"/>
        <v/>
      </c>
      <c r="L85" s="308" t="str">
        <f t="shared" si="14"/>
        <v/>
      </c>
      <c r="M85" s="308" t="str">
        <f t="shared" si="15"/>
        <v/>
      </c>
      <c r="N85" s="308" t="str">
        <f t="shared" si="16"/>
        <v/>
      </c>
      <c r="O85" s="308" t="e">
        <f t="shared" si="17"/>
        <v>#REF!</v>
      </c>
    </row>
    <row r="86" spans="1:15" x14ac:dyDescent="0.3">
      <c r="A86" s="306">
        <v>41359</v>
      </c>
      <c r="B86" s="307">
        <f t="shared" si="10"/>
        <v>3</v>
      </c>
      <c r="C86" s="307">
        <f t="shared" si="11"/>
        <v>1</v>
      </c>
      <c r="D86" s="305">
        <f t="shared" si="12"/>
        <v>4607.9928066393441</v>
      </c>
      <c r="E86" s="305">
        <f>SUM(D$2:D86)</f>
        <v>346471.30326762307</v>
      </c>
      <c r="F86" s="305">
        <f>Model!$F$31</f>
        <v>2771911</v>
      </c>
      <c r="G86" s="305">
        <f>Model!$G$31</f>
        <v>2779989</v>
      </c>
      <c r="H86" s="305">
        <f>Model!$H$31</f>
        <v>2814613</v>
      </c>
      <c r="I86" s="305">
        <f>Model!$I$31</f>
        <v>2798744</v>
      </c>
      <c r="J86" s="305" t="e">
        <f>Model!#REF!</f>
        <v>#REF!</v>
      </c>
      <c r="K86" s="308" t="str">
        <f t="shared" si="13"/>
        <v/>
      </c>
      <c r="L86" s="308" t="str">
        <f t="shared" si="14"/>
        <v/>
      </c>
      <c r="M86" s="308" t="str">
        <f t="shared" si="15"/>
        <v/>
      </c>
      <c r="N86" s="308" t="str">
        <f t="shared" si="16"/>
        <v/>
      </c>
      <c r="O86" s="308" t="e">
        <f t="shared" si="17"/>
        <v>#REF!</v>
      </c>
    </row>
    <row r="87" spans="1:15" x14ac:dyDescent="0.3">
      <c r="A87" s="306">
        <v>41360</v>
      </c>
      <c r="B87" s="307">
        <f t="shared" si="10"/>
        <v>3</v>
      </c>
      <c r="C87" s="307">
        <f t="shared" si="11"/>
        <v>1</v>
      </c>
      <c r="D87" s="305">
        <f t="shared" si="12"/>
        <v>4607.9928066393441</v>
      </c>
      <c r="E87" s="305">
        <f>SUM(D$2:D87)</f>
        <v>351079.29607426241</v>
      </c>
      <c r="F87" s="305">
        <f>Model!$F$31</f>
        <v>2771911</v>
      </c>
      <c r="G87" s="305">
        <f>Model!$G$31</f>
        <v>2779989</v>
      </c>
      <c r="H87" s="305">
        <f>Model!$H$31</f>
        <v>2814613</v>
      </c>
      <c r="I87" s="305">
        <f>Model!$I$31</f>
        <v>2798744</v>
      </c>
      <c r="J87" s="305" t="e">
        <f>Model!#REF!</f>
        <v>#REF!</v>
      </c>
      <c r="K87" s="308" t="str">
        <f t="shared" si="13"/>
        <v/>
      </c>
      <c r="L87" s="308" t="str">
        <f t="shared" si="14"/>
        <v/>
      </c>
      <c r="M87" s="308" t="str">
        <f t="shared" si="15"/>
        <v/>
      </c>
      <c r="N87" s="308" t="str">
        <f t="shared" si="16"/>
        <v/>
      </c>
      <c r="O87" s="308" t="e">
        <f t="shared" si="17"/>
        <v>#REF!</v>
      </c>
    </row>
    <row r="88" spans="1:15" x14ac:dyDescent="0.3">
      <c r="A88" s="306">
        <v>41361</v>
      </c>
      <c r="B88" s="307">
        <f t="shared" si="10"/>
        <v>3</v>
      </c>
      <c r="C88" s="307">
        <f t="shared" si="11"/>
        <v>1</v>
      </c>
      <c r="D88" s="305">
        <f t="shared" si="12"/>
        <v>4607.9928066393441</v>
      </c>
      <c r="E88" s="305">
        <f>SUM(D$2:D88)</f>
        <v>355687.28888090176</v>
      </c>
      <c r="F88" s="305">
        <f>Model!$F$31</f>
        <v>2771911</v>
      </c>
      <c r="G88" s="305">
        <f>Model!$G$31</f>
        <v>2779989</v>
      </c>
      <c r="H88" s="305">
        <f>Model!$H$31</f>
        <v>2814613</v>
      </c>
      <c r="I88" s="305">
        <f>Model!$I$31</f>
        <v>2798744</v>
      </c>
      <c r="J88" s="305" t="e">
        <f>Model!#REF!</f>
        <v>#REF!</v>
      </c>
      <c r="K88" s="308" t="str">
        <f t="shared" si="13"/>
        <v/>
      </c>
      <c r="L88" s="308" t="str">
        <f t="shared" si="14"/>
        <v/>
      </c>
      <c r="M88" s="308" t="str">
        <f t="shared" si="15"/>
        <v/>
      </c>
      <c r="N88" s="308" t="str">
        <f t="shared" si="16"/>
        <v/>
      </c>
      <c r="O88" s="308" t="e">
        <f t="shared" si="17"/>
        <v>#REF!</v>
      </c>
    </row>
    <row r="89" spans="1:15" x14ac:dyDescent="0.3">
      <c r="A89" s="306">
        <v>41362</v>
      </c>
      <c r="B89" s="307">
        <f t="shared" si="10"/>
        <v>3</v>
      </c>
      <c r="C89" s="307">
        <f t="shared" si="11"/>
        <v>1</v>
      </c>
      <c r="D89" s="305">
        <f t="shared" si="12"/>
        <v>4607.9928066393441</v>
      </c>
      <c r="E89" s="305">
        <f>SUM(D$2:D89)</f>
        <v>360295.28168754111</v>
      </c>
      <c r="F89" s="305">
        <f>Model!$F$31</f>
        <v>2771911</v>
      </c>
      <c r="G89" s="305">
        <f>Model!$G$31</f>
        <v>2779989</v>
      </c>
      <c r="H89" s="305">
        <f>Model!$H$31</f>
        <v>2814613</v>
      </c>
      <c r="I89" s="305">
        <f>Model!$I$31</f>
        <v>2798744</v>
      </c>
      <c r="J89" s="305" t="e">
        <f>Model!#REF!</f>
        <v>#REF!</v>
      </c>
      <c r="K89" s="308" t="str">
        <f t="shared" si="13"/>
        <v/>
      </c>
      <c r="L89" s="308" t="str">
        <f t="shared" si="14"/>
        <v/>
      </c>
      <c r="M89" s="308" t="str">
        <f t="shared" si="15"/>
        <v/>
      </c>
      <c r="N89" s="308" t="str">
        <f t="shared" si="16"/>
        <v/>
      </c>
      <c r="O89" s="308" t="e">
        <f t="shared" si="17"/>
        <v>#REF!</v>
      </c>
    </row>
    <row r="90" spans="1:15" x14ac:dyDescent="0.3">
      <c r="A90" s="306">
        <v>41363</v>
      </c>
      <c r="B90" s="307">
        <f t="shared" si="10"/>
        <v>3</v>
      </c>
      <c r="C90" s="307">
        <f t="shared" si="11"/>
        <v>1</v>
      </c>
      <c r="D90" s="305">
        <f t="shared" si="12"/>
        <v>4607.9928066393441</v>
      </c>
      <c r="E90" s="305">
        <f>SUM(D$2:D90)</f>
        <v>364903.27449418046</v>
      </c>
      <c r="F90" s="305">
        <f>Model!$F$31</f>
        <v>2771911</v>
      </c>
      <c r="G90" s="305">
        <f>Model!$G$31</f>
        <v>2779989</v>
      </c>
      <c r="H90" s="305">
        <f>Model!$H$31</f>
        <v>2814613</v>
      </c>
      <c r="I90" s="305">
        <f>Model!$I$31</f>
        <v>2798744</v>
      </c>
      <c r="J90" s="305" t="e">
        <f>Model!#REF!</f>
        <v>#REF!</v>
      </c>
      <c r="K90" s="308" t="str">
        <f t="shared" si="13"/>
        <v/>
      </c>
      <c r="L90" s="308" t="str">
        <f t="shared" si="14"/>
        <v/>
      </c>
      <c r="M90" s="308" t="str">
        <f t="shared" si="15"/>
        <v/>
      </c>
      <c r="N90" s="308" t="str">
        <f t="shared" si="16"/>
        <v/>
      </c>
      <c r="O90" s="308" t="e">
        <f t="shared" si="17"/>
        <v>#REF!</v>
      </c>
    </row>
    <row r="91" spans="1:15" x14ac:dyDescent="0.3">
      <c r="A91" s="306">
        <v>41364</v>
      </c>
      <c r="B91" s="307">
        <f t="shared" si="10"/>
        <v>3</v>
      </c>
      <c r="C91" s="307">
        <f t="shared" si="11"/>
        <v>1</v>
      </c>
      <c r="D91" s="305">
        <f t="shared" si="12"/>
        <v>4607.9928066393441</v>
      </c>
      <c r="E91" s="305">
        <f>SUM(D$2:D91)</f>
        <v>369511.2673008198</v>
      </c>
      <c r="F91" s="305">
        <f>Model!$F$31</f>
        <v>2771911</v>
      </c>
      <c r="G91" s="305">
        <f>Model!$G$31</f>
        <v>2779989</v>
      </c>
      <c r="H91" s="305">
        <f>Model!$H$31</f>
        <v>2814613</v>
      </c>
      <c r="I91" s="305">
        <f>Model!$I$31</f>
        <v>2798744</v>
      </c>
      <c r="J91" s="305" t="e">
        <f>Model!#REF!</f>
        <v>#REF!</v>
      </c>
      <c r="K91" s="308" t="str">
        <f t="shared" si="13"/>
        <v/>
      </c>
      <c r="L91" s="308" t="str">
        <f t="shared" si="14"/>
        <v/>
      </c>
      <c r="M91" s="308" t="str">
        <f t="shared" si="15"/>
        <v/>
      </c>
      <c r="N91" s="308" t="str">
        <f t="shared" si="16"/>
        <v/>
      </c>
      <c r="O91" s="308" t="e">
        <f t="shared" si="17"/>
        <v>#REF!</v>
      </c>
    </row>
    <row r="92" spans="1:15" x14ac:dyDescent="0.3">
      <c r="A92" s="306">
        <v>41365</v>
      </c>
      <c r="B92" s="307">
        <f t="shared" si="10"/>
        <v>4</v>
      </c>
      <c r="C92" s="307">
        <f t="shared" si="11"/>
        <v>1</v>
      </c>
      <c r="D92" s="305">
        <f t="shared" si="12"/>
        <v>4607.9928066393441</v>
      </c>
      <c r="E92" s="305">
        <f>SUM(D$2:D92)</f>
        <v>374119.26010745915</v>
      </c>
      <c r="F92" s="305">
        <f>Model!$F$31</f>
        <v>2771911</v>
      </c>
      <c r="G92" s="305">
        <f>Model!$G$31</f>
        <v>2779989</v>
      </c>
      <c r="H92" s="305">
        <f>Model!$H$31</f>
        <v>2814613</v>
      </c>
      <c r="I92" s="305">
        <f>Model!$I$31</f>
        <v>2798744</v>
      </c>
      <c r="J92" s="305" t="e">
        <f>Model!#REF!</f>
        <v>#REF!</v>
      </c>
      <c r="K92" s="308" t="str">
        <f t="shared" si="13"/>
        <v/>
      </c>
      <c r="L92" s="308" t="str">
        <f t="shared" si="14"/>
        <v/>
      </c>
      <c r="M92" s="308" t="str">
        <f t="shared" si="15"/>
        <v/>
      </c>
      <c r="N92" s="308" t="str">
        <f t="shared" si="16"/>
        <v/>
      </c>
      <c r="O92" s="308" t="e">
        <f t="shared" si="17"/>
        <v>#REF!</v>
      </c>
    </row>
    <row r="93" spans="1:15" x14ac:dyDescent="0.3">
      <c r="A93" s="306">
        <v>41366</v>
      </c>
      <c r="B93" s="307">
        <f t="shared" si="10"/>
        <v>4</v>
      </c>
      <c r="C93" s="307">
        <f t="shared" si="11"/>
        <v>1</v>
      </c>
      <c r="D93" s="305">
        <f t="shared" si="12"/>
        <v>4607.9928066393441</v>
      </c>
      <c r="E93" s="305">
        <f>SUM(D$2:D93)</f>
        <v>378727.2529140985</v>
      </c>
      <c r="F93" s="305">
        <f>Model!$F$31</f>
        <v>2771911</v>
      </c>
      <c r="G93" s="305">
        <f>Model!$G$31</f>
        <v>2779989</v>
      </c>
      <c r="H93" s="305">
        <f>Model!$H$31</f>
        <v>2814613</v>
      </c>
      <c r="I93" s="305">
        <f>Model!$I$31</f>
        <v>2798744</v>
      </c>
      <c r="J93" s="305" t="e">
        <f>Model!#REF!</f>
        <v>#REF!</v>
      </c>
      <c r="K93" s="308" t="str">
        <f t="shared" si="13"/>
        <v/>
      </c>
      <c r="L93" s="308" t="str">
        <f t="shared" si="14"/>
        <v/>
      </c>
      <c r="M93" s="308" t="str">
        <f t="shared" si="15"/>
        <v/>
      </c>
      <c r="N93" s="308" t="str">
        <f t="shared" si="16"/>
        <v/>
      </c>
      <c r="O93" s="308" t="e">
        <f t="shared" si="17"/>
        <v>#REF!</v>
      </c>
    </row>
    <row r="94" spans="1:15" x14ac:dyDescent="0.3">
      <c r="A94" s="306">
        <v>41367</v>
      </c>
      <c r="B94" s="307">
        <f t="shared" si="10"/>
        <v>4</v>
      </c>
      <c r="C94" s="307">
        <f t="shared" si="11"/>
        <v>1</v>
      </c>
      <c r="D94" s="305">
        <f t="shared" si="12"/>
        <v>4607.9928066393441</v>
      </c>
      <c r="E94" s="305">
        <f>SUM(D$2:D94)</f>
        <v>383335.24572073785</v>
      </c>
      <c r="F94" s="305">
        <f>Model!$F$31</f>
        <v>2771911</v>
      </c>
      <c r="G94" s="305">
        <f>Model!$G$31</f>
        <v>2779989</v>
      </c>
      <c r="H94" s="305">
        <f>Model!$H$31</f>
        <v>2814613</v>
      </c>
      <c r="I94" s="305">
        <f>Model!$I$31</f>
        <v>2798744</v>
      </c>
      <c r="J94" s="305" t="e">
        <f>Model!#REF!</f>
        <v>#REF!</v>
      </c>
      <c r="K94" s="308" t="str">
        <f t="shared" si="13"/>
        <v/>
      </c>
      <c r="L94" s="308" t="str">
        <f t="shared" si="14"/>
        <v/>
      </c>
      <c r="M94" s="308" t="str">
        <f t="shared" si="15"/>
        <v/>
      </c>
      <c r="N94" s="308" t="str">
        <f t="shared" si="16"/>
        <v/>
      </c>
      <c r="O94" s="308" t="e">
        <f t="shared" si="17"/>
        <v>#REF!</v>
      </c>
    </row>
    <row r="95" spans="1:15" x14ac:dyDescent="0.3">
      <c r="A95" s="306">
        <v>41368</v>
      </c>
      <c r="B95" s="307">
        <f t="shared" si="10"/>
        <v>4</v>
      </c>
      <c r="C95" s="307">
        <f t="shared" si="11"/>
        <v>1</v>
      </c>
      <c r="D95" s="305">
        <f t="shared" si="12"/>
        <v>4607.9928066393441</v>
      </c>
      <c r="E95" s="305">
        <f>SUM(D$2:D95)</f>
        <v>387943.23852737719</v>
      </c>
      <c r="F95" s="305">
        <f>Model!$F$31</f>
        <v>2771911</v>
      </c>
      <c r="G95" s="305">
        <f>Model!$G$31</f>
        <v>2779989</v>
      </c>
      <c r="H95" s="305">
        <f>Model!$H$31</f>
        <v>2814613</v>
      </c>
      <c r="I95" s="305">
        <f>Model!$I$31</f>
        <v>2798744</v>
      </c>
      <c r="J95" s="305" t="e">
        <f>Model!#REF!</f>
        <v>#REF!</v>
      </c>
      <c r="K95" s="308" t="str">
        <f t="shared" si="13"/>
        <v/>
      </c>
      <c r="L95" s="308" t="str">
        <f t="shared" si="14"/>
        <v/>
      </c>
      <c r="M95" s="308" t="str">
        <f t="shared" si="15"/>
        <v/>
      </c>
      <c r="N95" s="308" t="str">
        <f t="shared" si="16"/>
        <v/>
      </c>
      <c r="O95" s="308" t="e">
        <f t="shared" si="17"/>
        <v>#REF!</v>
      </c>
    </row>
    <row r="96" spans="1:15" x14ac:dyDescent="0.3">
      <c r="A96" s="306">
        <v>41369</v>
      </c>
      <c r="B96" s="307">
        <f t="shared" si="10"/>
        <v>4</v>
      </c>
      <c r="C96" s="307">
        <f t="shared" si="11"/>
        <v>1</v>
      </c>
      <c r="D96" s="305">
        <f t="shared" si="12"/>
        <v>4607.9928066393441</v>
      </c>
      <c r="E96" s="305">
        <f>SUM(D$2:D96)</f>
        <v>392551.23133401654</v>
      </c>
      <c r="F96" s="305">
        <f>Model!$F$31</f>
        <v>2771911</v>
      </c>
      <c r="G96" s="305">
        <f>Model!$G$31</f>
        <v>2779989</v>
      </c>
      <c r="H96" s="305">
        <f>Model!$H$31</f>
        <v>2814613</v>
      </c>
      <c r="I96" s="305">
        <f>Model!$I$31</f>
        <v>2798744</v>
      </c>
      <c r="J96" s="305" t="e">
        <f>Model!#REF!</f>
        <v>#REF!</v>
      </c>
      <c r="K96" s="308" t="str">
        <f t="shared" si="13"/>
        <v/>
      </c>
      <c r="L96" s="308" t="str">
        <f t="shared" si="14"/>
        <v/>
      </c>
      <c r="M96" s="308" t="str">
        <f t="shared" si="15"/>
        <v/>
      </c>
      <c r="N96" s="308" t="str">
        <f t="shared" si="16"/>
        <v/>
      </c>
      <c r="O96" s="308" t="e">
        <f t="shared" si="17"/>
        <v>#REF!</v>
      </c>
    </row>
    <row r="97" spans="1:15" x14ac:dyDescent="0.3">
      <c r="A97" s="306">
        <v>41370</v>
      </c>
      <c r="B97" s="307">
        <f t="shared" si="10"/>
        <v>4</v>
      </c>
      <c r="C97" s="307">
        <f t="shared" si="11"/>
        <v>1</v>
      </c>
      <c r="D97" s="305">
        <f t="shared" si="12"/>
        <v>4607.9928066393441</v>
      </c>
      <c r="E97" s="305">
        <f>SUM(D$2:D97)</f>
        <v>397159.22414065589</v>
      </c>
      <c r="F97" s="305">
        <f>Model!$F$31</f>
        <v>2771911</v>
      </c>
      <c r="G97" s="305">
        <f>Model!$G$31</f>
        <v>2779989</v>
      </c>
      <c r="H97" s="305">
        <f>Model!$H$31</f>
        <v>2814613</v>
      </c>
      <c r="I97" s="305">
        <f>Model!$I$31</f>
        <v>2798744</v>
      </c>
      <c r="J97" s="305" t="e">
        <f>Model!#REF!</f>
        <v>#REF!</v>
      </c>
      <c r="K97" s="308" t="str">
        <f t="shared" si="13"/>
        <v/>
      </c>
      <c r="L97" s="308" t="str">
        <f t="shared" si="14"/>
        <v/>
      </c>
      <c r="M97" s="308" t="str">
        <f t="shared" si="15"/>
        <v/>
      </c>
      <c r="N97" s="308" t="str">
        <f t="shared" si="16"/>
        <v/>
      </c>
      <c r="O97" s="308" t="e">
        <f t="shared" si="17"/>
        <v>#REF!</v>
      </c>
    </row>
    <row r="98" spans="1:15" x14ac:dyDescent="0.3">
      <c r="A98" s="306">
        <v>41371</v>
      </c>
      <c r="B98" s="307">
        <f t="shared" si="10"/>
        <v>4</v>
      </c>
      <c r="C98" s="307">
        <f t="shared" si="11"/>
        <v>1</v>
      </c>
      <c r="D98" s="305">
        <f t="shared" si="12"/>
        <v>4607.9928066393441</v>
      </c>
      <c r="E98" s="305">
        <f>SUM(D$2:D98)</f>
        <v>401767.21694729524</v>
      </c>
      <c r="F98" s="305">
        <f>Model!$F$31</f>
        <v>2771911</v>
      </c>
      <c r="G98" s="305">
        <f>Model!$G$31</f>
        <v>2779989</v>
      </c>
      <c r="H98" s="305">
        <f>Model!$H$31</f>
        <v>2814613</v>
      </c>
      <c r="I98" s="305">
        <f>Model!$I$31</f>
        <v>2798744</v>
      </c>
      <c r="J98" s="305" t="e">
        <f>Model!#REF!</f>
        <v>#REF!</v>
      </c>
      <c r="K98" s="308" t="str">
        <f t="shared" si="13"/>
        <v/>
      </c>
      <c r="L98" s="308" t="str">
        <f t="shared" si="14"/>
        <v/>
      </c>
      <c r="M98" s="308" t="str">
        <f t="shared" si="15"/>
        <v/>
      </c>
      <c r="N98" s="308" t="str">
        <f t="shared" si="16"/>
        <v/>
      </c>
      <c r="O98" s="308" t="e">
        <f t="shared" si="17"/>
        <v>#REF!</v>
      </c>
    </row>
    <row r="99" spans="1:15" x14ac:dyDescent="0.3">
      <c r="A99" s="306">
        <v>41372</v>
      </c>
      <c r="B99" s="307">
        <f t="shared" si="10"/>
        <v>4</v>
      </c>
      <c r="C99" s="307">
        <f t="shared" si="11"/>
        <v>1</v>
      </c>
      <c r="D99" s="305">
        <f t="shared" si="12"/>
        <v>4607.9928066393441</v>
      </c>
      <c r="E99" s="305">
        <f>SUM(D$2:D99)</f>
        <v>406375.20975393459</v>
      </c>
      <c r="F99" s="305">
        <f>Model!$F$31</f>
        <v>2771911</v>
      </c>
      <c r="G99" s="305">
        <f>Model!$G$31</f>
        <v>2779989</v>
      </c>
      <c r="H99" s="305">
        <f>Model!$H$31</f>
        <v>2814613</v>
      </c>
      <c r="I99" s="305">
        <f>Model!$I$31</f>
        <v>2798744</v>
      </c>
      <c r="J99" s="305" t="e">
        <f>Model!#REF!</f>
        <v>#REF!</v>
      </c>
      <c r="K99" s="308" t="str">
        <f t="shared" si="13"/>
        <v/>
      </c>
      <c r="L99" s="308" t="str">
        <f t="shared" si="14"/>
        <v/>
      </c>
      <c r="M99" s="308" t="str">
        <f t="shared" si="15"/>
        <v/>
      </c>
      <c r="N99" s="308" t="str">
        <f t="shared" si="16"/>
        <v/>
      </c>
      <c r="O99" s="308" t="e">
        <f t="shared" si="17"/>
        <v>#REF!</v>
      </c>
    </row>
    <row r="100" spans="1:15" x14ac:dyDescent="0.3">
      <c r="A100" s="306">
        <v>41373</v>
      </c>
      <c r="B100" s="307">
        <f t="shared" si="10"/>
        <v>4</v>
      </c>
      <c r="C100" s="307">
        <f t="shared" si="11"/>
        <v>1</v>
      </c>
      <c r="D100" s="305">
        <f t="shared" si="12"/>
        <v>4607.9928066393441</v>
      </c>
      <c r="E100" s="305">
        <f>SUM(D$2:D100)</f>
        <v>410983.20256057393</v>
      </c>
      <c r="F100" s="305">
        <f>Model!$F$31</f>
        <v>2771911</v>
      </c>
      <c r="G100" s="305">
        <f>Model!$G$31</f>
        <v>2779989</v>
      </c>
      <c r="H100" s="305">
        <f>Model!$H$31</f>
        <v>2814613</v>
      </c>
      <c r="I100" s="305">
        <f>Model!$I$31</f>
        <v>2798744</v>
      </c>
      <c r="J100" s="305" t="e">
        <f>Model!#REF!</f>
        <v>#REF!</v>
      </c>
      <c r="K100" s="308" t="str">
        <f t="shared" si="13"/>
        <v/>
      </c>
      <c r="L100" s="308" t="str">
        <f t="shared" si="14"/>
        <v/>
      </c>
      <c r="M100" s="308" t="str">
        <f t="shared" si="15"/>
        <v/>
      </c>
      <c r="N100" s="308" t="str">
        <f t="shared" si="16"/>
        <v/>
      </c>
      <c r="O100" s="308" t="e">
        <f t="shared" si="17"/>
        <v>#REF!</v>
      </c>
    </row>
    <row r="101" spans="1:15" x14ac:dyDescent="0.3">
      <c r="A101" s="306">
        <v>41374</v>
      </c>
      <c r="B101" s="307">
        <f t="shared" si="10"/>
        <v>4</v>
      </c>
      <c r="C101" s="307">
        <f t="shared" si="11"/>
        <v>1</v>
      </c>
      <c r="D101" s="305">
        <f t="shared" si="12"/>
        <v>4607.9928066393441</v>
      </c>
      <c r="E101" s="305">
        <f>SUM(D$2:D101)</f>
        <v>415591.19536721328</v>
      </c>
      <c r="F101" s="305">
        <f>Model!$F$31</f>
        <v>2771911</v>
      </c>
      <c r="G101" s="305">
        <f>Model!$G$31</f>
        <v>2779989</v>
      </c>
      <c r="H101" s="305">
        <f>Model!$H$31</f>
        <v>2814613</v>
      </c>
      <c r="I101" s="305">
        <f>Model!$I$31</f>
        <v>2798744</v>
      </c>
      <c r="J101" s="305" t="e">
        <f>Model!#REF!</f>
        <v>#REF!</v>
      </c>
      <c r="K101" s="308" t="str">
        <f t="shared" si="13"/>
        <v/>
      </c>
      <c r="L101" s="308" t="str">
        <f t="shared" si="14"/>
        <v/>
      </c>
      <c r="M101" s="308" t="str">
        <f t="shared" si="15"/>
        <v/>
      </c>
      <c r="N101" s="308" t="str">
        <f t="shared" si="16"/>
        <v/>
      </c>
      <c r="O101" s="308" t="e">
        <f t="shared" si="17"/>
        <v>#REF!</v>
      </c>
    </row>
    <row r="102" spans="1:15" x14ac:dyDescent="0.3">
      <c r="A102" s="306">
        <v>41375</v>
      </c>
      <c r="B102" s="307">
        <f t="shared" si="10"/>
        <v>4</v>
      </c>
      <c r="C102" s="307">
        <f t="shared" si="11"/>
        <v>1</v>
      </c>
      <c r="D102" s="305">
        <f t="shared" si="12"/>
        <v>4607.9928066393441</v>
      </c>
      <c r="E102" s="305">
        <f>SUM(D$2:D102)</f>
        <v>420199.18817385263</v>
      </c>
      <c r="F102" s="305">
        <f>Model!$F$31</f>
        <v>2771911</v>
      </c>
      <c r="G102" s="305">
        <f>Model!$G$31</f>
        <v>2779989</v>
      </c>
      <c r="H102" s="305">
        <f>Model!$H$31</f>
        <v>2814613</v>
      </c>
      <c r="I102" s="305">
        <f>Model!$I$31</f>
        <v>2798744</v>
      </c>
      <c r="J102" s="305" t="e">
        <f>Model!#REF!</f>
        <v>#REF!</v>
      </c>
      <c r="K102" s="308" t="str">
        <f t="shared" si="13"/>
        <v/>
      </c>
      <c r="L102" s="308" t="str">
        <f t="shared" si="14"/>
        <v/>
      </c>
      <c r="M102" s="308" t="str">
        <f t="shared" si="15"/>
        <v/>
      </c>
      <c r="N102" s="308" t="str">
        <f t="shared" si="16"/>
        <v/>
      </c>
      <c r="O102" s="308" t="e">
        <f t="shared" si="17"/>
        <v>#REF!</v>
      </c>
    </row>
    <row r="103" spans="1:15" x14ac:dyDescent="0.3">
      <c r="A103" s="306">
        <v>41376</v>
      </c>
      <c r="B103" s="307">
        <f t="shared" si="10"/>
        <v>4</v>
      </c>
      <c r="C103" s="307">
        <f t="shared" si="11"/>
        <v>1</v>
      </c>
      <c r="D103" s="305">
        <f t="shared" si="12"/>
        <v>4607.9928066393441</v>
      </c>
      <c r="E103" s="305">
        <f>SUM(D$2:D103)</f>
        <v>424807.18098049198</v>
      </c>
      <c r="F103" s="305">
        <f>Model!$F$31</f>
        <v>2771911</v>
      </c>
      <c r="G103" s="305">
        <f>Model!$G$31</f>
        <v>2779989</v>
      </c>
      <c r="H103" s="305">
        <f>Model!$H$31</f>
        <v>2814613</v>
      </c>
      <c r="I103" s="305">
        <f>Model!$I$31</f>
        <v>2798744</v>
      </c>
      <c r="J103" s="305" t="e">
        <f>Model!#REF!</f>
        <v>#REF!</v>
      </c>
      <c r="K103" s="308" t="str">
        <f t="shared" si="13"/>
        <v/>
      </c>
      <c r="L103" s="308" t="str">
        <f t="shared" si="14"/>
        <v/>
      </c>
      <c r="M103" s="308" t="str">
        <f t="shared" si="15"/>
        <v/>
      </c>
      <c r="N103" s="308" t="str">
        <f t="shared" si="16"/>
        <v/>
      </c>
      <c r="O103" s="308" t="e">
        <f t="shared" si="17"/>
        <v>#REF!</v>
      </c>
    </row>
    <row r="104" spans="1:15" x14ac:dyDescent="0.3">
      <c r="A104" s="306">
        <v>41377</v>
      </c>
      <c r="B104" s="307">
        <f t="shared" si="10"/>
        <v>4</v>
      </c>
      <c r="C104" s="307">
        <f t="shared" si="11"/>
        <v>1</v>
      </c>
      <c r="D104" s="305">
        <f t="shared" si="12"/>
        <v>4607.9928066393441</v>
      </c>
      <c r="E104" s="305">
        <f>SUM(D$2:D104)</f>
        <v>429415.17378713132</v>
      </c>
      <c r="F104" s="305">
        <f>Model!$F$31</f>
        <v>2771911</v>
      </c>
      <c r="G104" s="305">
        <f>Model!$G$31</f>
        <v>2779989</v>
      </c>
      <c r="H104" s="305">
        <f>Model!$H$31</f>
        <v>2814613</v>
      </c>
      <c r="I104" s="305">
        <f>Model!$I$31</f>
        <v>2798744</v>
      </c>
      <c r="J104" s="305" t="e">
        <f>Model!#REF!</f>
        <v>#REF!</v>
      </c>
      <c r="K104" s="308" t="str">
        <f t="shared" si="13"/>
        <v/>
      </c>
      <c r="L104" s="308" t="str">
        <f t="shared" si="14"/>
        <v/>
      </c>
      <c r="M104" s="308" t="str">
        <f t="shared" si="15"/>
        <v/>
      </c>
      <c r="N104" s="308" t="str">
        <f t="shared" si="16"/>
        <v/>
      </c>
      <c r="O104" s="308" t="e">
        <f t="shared" si="17"/>
        <v>#REF!</v>
      </c>
    </row>
    <row r="105" spans="1:15" x14ac:dyDescent="0.3">
      <c r="A105" s="306">
        <v>41378</v>
      </c>
      <c r="B105" s="307">
        <f t="shared" si="10"/>
        <v>4</v>
      </c>
      <c r="C105" s="307">
        <f t="shared" si="11"/>
        <v>1</v>
      </c>
      <c r="D105" s="305">
        <f t="shared" si="12"/>
        <v>4607.9928066393441</v>
      </c>
      <c r="E105" s="305">
        <f>SUM(D$2:D105)</f>
        <v>434023.16659377067</v>
      </c>
      <c r="F105" s="305">
        <f>Model!$F$31</f>
        <v>2771911</v>
      </c>
      <c r="G105" s="305">
        <f>Model!$G$31</f>
        <v>2779989</v>
      </c>
      <c r="H105" s="305">
        <f>Model!$H$31</f>
        <v>2814613</v>
      </c>
      <c r="I105" s="305">
        <f>Model!$I$31</f>
        <v>2798744</v>
      </c>
      <c r="J105" s="305" t="e">
        <f>Model!#REF!</f>
        <v>#REF!</v>
      </c>
      <c r="K105" s="308" t="str">
        <f t="shared" si="13"/>
        <v/>
      </c>
      <c r="L105" s="308" t="str">
        <f t="shared" si="14"/>
        <v/>
      </c>
      <c r="M105" s="308" t="str">
        <f t="shared" si="15"/>
        <v/>
      </c>
      <c r="N105" s="308" t="str">
        <f t="shared" si="16"/>
        <v/>
      </c>
      <c r="O105" s="308" t="e">
        <f t="shared" si="17"/>
        <v>#REF!</v>
      </c>
    </row>
    <row r="106" spans="1:15" x14ac:dyDescent="0.3">
      <c r="A106" s="306">
        <v>41379</v>
      </c>
      <c r="B106" s="307">
        <f t="shared" si="10"/>
        <v>4</v>
      </c>
      <c r="C106" s="307">
        <f t="shared" si="11"/>
        <v>1</v>
      </c>
      <c r="D106" s="305">
        <f t="shared" si="12"/>
        <v>4607.9928066393441</v>
      </c>
      <c r="E106" s="305">
        <f>SUM(D$2:D106)</f>
        <v>438631.15940041002</v>
      </c>
      <c r="F106" s="305">
        <f>Model!$F$31</f>
        <v>2771911</v>
      </c>
      <c r="G106" s="305">
        <f>Model!$G$31</f>
        <v>2779989</v>
      </c>
      <c r="H106" s="305">
        <f>Model!$H$31</f>
        <v>2814613</v>
      </c>
      <c r="I106" s="305">
        <f>Model!$I$31</f>
        <v>2798744</v>
      </c>
      <c r="J106" s="305" t="e">
        <f>Model!#REF!</f>
        <v>#REF!</v>
      </c>
      <c r="K106" s="308" t="str">
        <f t="shared" si="13"/>
        <v/>
      </c>
      <c r="L106" s="308" t="str">
        <f t="shared" si="14"/>
        <v/>
      </c>
      <c r="M106" s="308" t="str">
        <f t="shared" si="15"/>
        <v/>
      </c>
      <c r="N106" s="308" t="str">
        <f t="shared" si="16"/>
        <v/>
      </c>
      <c r="O106" s="308" t="e">
        <f t="shared" si="17"/>
        <v>#REF!</v>
      </c>
    </row>
    <row r="107" spans="1:15" x14ac:dyDescent="0.3">
      <c r="A107" s="306">
        <v>41380</v>
      </c>
      <c r="B107" s="307">
        <f t="shared" si="10"/>
        <v>4</v>
      </c>
      <c r="C107" s="307">
        <f t="shared" si="11"/>
        <v>1</v>
      </c>
      <c r="D107" s="305">
        <f t="shared" si="12"/>
        <v>4607.9928066393441</v>
      </c>
      <c r="E107" s="305">
        <f>SUM(D$2:D107)</f>
        <v>443239.15220704937</v>
      </c>
      <c r="F107" s="305">
        <f>Model!$F$31</f>
        <v>2771911</v>
      </c>
      <c r="G107" s="305">
        <f>Model!$G$31</f>
        <v>2779989</v>
      </c>
      <c r="H107" s="305">
        <f>Model!$H$31</f>
        <v>2814613</v>
      </c>
      <c r="I107" s="305">
        <f>Model!$I$31</f>
        <v>2798744</v>
      </c>
      <c r="J107" s="305" t="e">
        <f>Model!#REF!</f>
        <v>#REF!</v>
      </c>
      <c r="K107" s="308" t="str">
        <f t="shared" si="13"/>
        <v/>
      </c>
      <c r="L107" s="308" t="str">
        <f t="shared" si="14"/>
        <v/>
      </c>
      <c r="M107" s="308" t="str">
        <f t="shared" si="15"/>
        <v/>
      </c>
      <c r="N107" s="308" t="str">
        <f t="shared" si="16"/>
        <v/>
      </c>
      <c r="O107" s="308" t="e">
        <f t="shared" si="17"/>
        <v>#REF!</v>
      </c>
    </row>
    <row r="108" spans="1:15" x14ac:dyDescent="0.3">
      <c r="A108" s="306">
        <v>41381</v>
      </c>
      <c r="B108" s="307">
        <f t="shared" si="10"/>
        <v>4</v>
      </c>
      <c r="C108" s="307">
        <f t="shared" si="11"/>
        <v>1</v>
      </c>
      <c r="D108" s="305">
        <f t="shared" si="12"/>
        <v>4607.9928066393441</v>
      </c>
      <c r="E108" s="305">
        <f>SUM(D$2:D108)</f>
        <v>447847.14501368871</v>
      </c>
      <c r="F108" s="305">
        <f>Model!$F$31</f>
        <v>2771911</v>
      </c>
      <c r="G108" s="305">
        <f>Model!$G$31</f>
        <v>2779989</v>
      </c>
      <c r="H108" s="305">
        <f>Model!$H$31</f>
        <v>2814613</v>
      </c>
      <c r="I108" s="305">
        <f>Model!$I$31</f>
        <v>2798744</v>
      </c>
      <c r="J108" s="305" t="e">
        <f>Model!#REF!</f>
        <v>#REF!</v>
      </c>
      <c r="K108" s="308" t="str">
        <f t="shared" si="13"/>
        <v/>
      </c>
      <c r="L108" s="308" t="str">
        <f t="shared" si="14"/>
        <v/>
      </c>
      <c r="M108" s="308" t="str">
        <f t="shared" si="15"/>
        <v/>
      </c>
      <c r="N108" s="308" t="str">
        <f t="shared" si="16"/>
        <v/>
      </c>
      <c r="O108" s="308" t="e">
        <f t="shared" si="17"/>
        <v>#REF!</v>
      </c>
    </row>
    <row r="109" spans="1:15" x14ac:dyDescent="0.3">
      <c r="A109" s="306">
        <v>41382</v>
      </c>
      <c r="B109" s="307">
        <f t="shared" si="10"/>
        <v>4</v>
      </c>
      <c r="C109" s="307">
        <f t="shared" si="11"/>
        <v>1</v>
      </c>
      <c r="D109" s="305">
        <f t="shared" si="12"/>
        <v>4607.9928066393441</v>
      </c>
      <c r="E109" s="305">
        <f>SUM(D$2:D109)</f>
        <v>452455.13782032806</v>
      </c>
      <c r="F109" s="305">
        <f>Model!$F$31</f>
        <v>2771911</v>
      </c>
      <c r="G109" s="305">
        <f>Model!$G$31</f>
        <v>2779989</v>
      </c>
      <c r="H109" s="305">
        <f>Model!$H$31</f>
        <v>2814613</v>
      </c>
      <c r="I109" s="305">
        <f>Model!$I$31</f>
        <v>2798744</v>
      </c>
      <c r="J109" s="305" t="e">
        <f>Model!#REF!</f>
        <v>#REF!</v>
      </c>
      <c r="K109" s="308" t="str">
        <f t="shared" si="13"/>
        <v/>
      </c>
      <c r="L109" s="308" t="str">
        <f t="shared" si="14"/>
        <v/>
      </c>
      <c r="M109" s="308" t="str">
        <f t="shared" si="15"/>
        <v/>
      </c>
      <c r="N109" s="308" t="str">
        <f t="shared" si="16"/>
        <v/>
      </c>
      <c r="O109" s="308" t="e">
        <f t="shared" si="17"/>
        <v>#REF!</v>
      </c>
    </row>
    <row r="110" spans="1:15" x14ac:dyDescent="0.3">
      <c r="A110" s="306">
        <v>41383</v>
      </c>
      <c r="B110" s="307">
        <f t="shared" si="10"/>
        <v>4</v>
      </c>
      <c r="C110" s="307">
        <f t="shared" si="11"/>
        <v>1</v>
      </c>
      <c r="D110" s="305">
        <f t="shared" si="12"/>
        <v>4607.9928066393441</v>
      </c>
      <c r="E110" s="305">
        <f>SUM(D$2:D110)</f>
        <v>457063.13062696741</v>
      </c>
      <c r="F110" s="305">
        <f>Model!$F$31</f>
        <v>2771911</v>
      </c>
      <c r="G110" s="305">
        <f>Model!$G$31</f>
        <v>2779989</v>
      </c>
      <c r="H110" s="305">
        <f>Model!$H$31</f>
        <v>2814613</v>
      </c>
      <c r="I110" s="305">
        <f>Model!$I$31</f>
        <v>2798744</v>
      </c>
      <c r="J110" s="305" t="e">
        <f>Model!#REF!</f>
        <v>#REF!</v>
      </c>
      <c r="K110" s="308" t="str">
        <f t="shared" si="13"/>
        <v/>
      </c>
      <c r="L110" s="308" t="str">
        <f t="shared" si="14"/>
        <v/>
      </c>
      <c r="M110" s="308" t="str">
        <f t="shared" si="15"/>
        <v/>
      </c>
      <c r="N110" s="308" t="str">
        <f t="shared" si="16"/>
        <v/>
      </c>
      <c r="O110" s="308" t="e">
        <f t="shared" si="17"/>
        <v>#REF!</v>
      </c>
    </row>
    <row r="111" spans="1:15" x14ac:dyDescent="0.3">
      <c r="A111" s="306">
        <v>41384</v>
      </c>
      <c r="B111" s="307">
        <f t="shared" si="10"/>
        <v>4</v>
      </c>
      <c r="C111" s="307">
        <f t="shared" si="11"/>
        <v>1</v>
      </c>
      <c r="D111" s="305">
        <f t="shared" si="12"/>
        <v>4607.9928066393441</v>
      </c>
      <c r="E111" s="305">
        <f>SUM(D$2:D111)</f>
        <v>461671.12343360676</v>
      </c>
      <c r="F111" s="305">
        <f>Model!$F$31</f>
        <v>2771911</v>
      </c>
      <c r="G111" s="305">
        <f>Model!$G$31</f>
        <v>2779989</v>
      </c>
      <c r="H111" s="305">
        <f>Model!$H$31</f>
        <v>2814613</v>
      </c>
      <c r="I111" s="305">
        <f>Model!$I$31</f>
        <v>2798744</v>
      </c>
      <c r="J111" s="305" t="e">
        <f>Model!#REF!</f>
        <v>#REF!</v>
      </c>
      <c r="K111" s="308" t="str">
        <f t="shared" si="13"/>
        <v/>
      </c>
      <c r="L111" s="308" t="str">
        <f t="shared" si="14"/>
        <v/>
      </c>
      <c r="M111" s="308" t="str">
        <f t="shared" si="15"/>
        <v/>
      </c>
      <c r="N111" s="308" t="str">
        <f t="shared" si="16"/>
        <v/>
      </c>
      <c r="O111" s="308" t="e">
        <f t="shared" si="17"/>
        <v>#REF!</v>
      </c>
    </row>
    <row r="112" spans="1:15" x14ac:dyDescent="0.3">
      <c r="A112" s="306">
        <v>41385</v>
      </c>
      <c r="B112" s="307">
        <f t="shared" si="10"/>
        <v>4</v>
      </c>
      <c r="C112" s="307">
        <f t="shared" si="11"/>
        <v>1</v>
      </c>
      <c r="D112" s="305">
        <f t="shared" si="12"/>
        <v>4607.9928066393441</v>
      </c>
      <c r="E112" s="305">
        <f>SUM(D$2:D112)</f>
        <v>466279.11624024611</v>
      </c>
      <c r="F112" s="305">
        <f>Model!$F$31</f>
        <v>2771911</v>
      </c>
      <c r="G112" s="305">
        <f>Model!$G$31</f>
        <v>2779989</v>
      </c>
      <c r="H112" s="305">
        <f>Model!$H$31</f>
        <v>2814613</v>
      </c>
      <c r="I112" s="305">
        <f>Model!$I$31</f>
        <v>2798744</v>
      </c>
      <c r="J112" s="305" t="e">
        <f>Model!#REF!</f>
        <v>#REF!</v>
      </c>
      <c r="K112" s="308" t="str">
        <f t="shared" si="13"/>
        <v/>
      </c>
      <c r="L112" s="308" t="str">
        <f t="shared" si="14"/>
        <v/>
      </c>
      <c r="M112" s="308" t="str">
        <f t="shared" si="15"/>
        <v/>
      </c>
      <c r="N112" s="308" t="str">
        <f t="shared" si="16"/>
        <v/>
      </c>
      <c r="O112" s="308" t="e">
        <f t="shared" si="17"/>
        <v>#REF!</v>
      </c>
    </row>
    <row r="113" spans="1:15" x14ac:dyDescent="0.3">
      <c r="A113" s="306">
        <v>41386</v>
      </c>
      <c r="B113" s="307">
        <f t="shared" si="10"/>
        <v>4</v>
      </c>
      <c r="C113" s="307">
        <f t="shared" si="11"/>
        <v>1</v>
      </c>
      <c r="D113" s="305">
        <f t="shared" si="12"/>
        <v>4607.9928066393441</v>
      </c>
      <c r="E113" s="305">
        <f>SUM(D$2:D113)</f>
        <v>470887.10904688545</v>
      </c>
      <c r="F113" s="305">
        <f>Model!$F$31</f>
        <v>2771911</v>
      </c>
      <c r="G113" s="305">
        <f>Model!$G$31</f>
        <v>2779989</v>
      </c>
      <c r="H113" s="305">
        <f>Model!$H$31</f>
        <v>2814613</v>
      </c>
      <c r="I113" s="305">
        <f>Model!$I$31</f>
        <v>2798744</v>
      </c>
      <c r="J113" s="305" t="e">
        <f>Model!#REF!</f>
        <v>#REF!</v>
      </c>
      <c r="K113" s="308" t="str">
        <f t="shared" si="13"/>
        <v/>
      </c>
      <c r="L113" s="308" t="str">
        <f t="shared" si="14"/>
        <v/>
      </c>
      <c r="M113" s="308" t="str">
        <f t="shared" si="15"/>
        <v/>
      </c>
      <c r="N113" s="308" t="str">
        <f t="shared" si="16"/>
        <v/>
      </c>
      <c r="O113" s="308" t="e">
        <f t="shared" si="17"/>
        <v>#REF!</v>
      </c>
    </row>
    <row r="114" spans="1:15" x14ac:dyDescent="0.3">
      <c r="A114" s="306">
        <v>41387</v>
      </c>
      <c r="B114" s="307">
        <f t="shared" si="10"/>
        <v>4</v>
      </c>
      <c r="C114" s="307">
        <f t="shared" si="11"/>
        <v>1</v>
      </c>
      <c r="D114" s="305">
        <f t="shared" si="12"/>
        <v>4607.9928066393441</v>
      </c>
      <c r="E114" s="305">
        <f>SUM(D$2:D114)</f>
        <v>475495.1018535248</v>
      </c>
      <c r="F114" s="305">
        <f>Model!$F$31</f>
        <v>2771911</v>
      </c>
      <c r="G114" s="305">
        <f>Model!$G$31</f>
        <v>2779989</v>
      </c>
      <c r="H114" s="305">
        <f>Model!$H$31</f>
        <v>2814613</v>
      </c>
      <c r="I114" s="305">
        <f>Model!$I$31</f>
        <v>2798744</v>
      </c>
      <c r="J114" s="305" t="e">
        <f>Model!#REF!</f>
        <v>#REF!</v>
      </c>
      <c r="K114" s="308" t="str">
        <f t="shared" si="13"/>
        <v/>
      </c>
      <c r="L114" s="308" t="str">
        <f t="shared" si="14"/>
        <v/>
      </c>
      <c r="M114" s="308" t="str">
        <f t="shared" si="15"/>
        <v/>
      </c>
      <c r="N114" s="308" t="str">
        <f t="shared" si="16"/>
        <v/>
      </c>
      <c r="O114" s="308" t="e">
        <f t="shared" si="17"/>
        <v>#REF!</v>
      </c>
    </row>
    <row r="115" spans="1:15" x14ac:dyDescent="0.3">
      <c r="A115" s="306">
        <v>41388</v>
      </c>
      <c r="B115" s="307">
        <f t="shared" si="10"/>
        <v>4</v>
      </c>
      <c r="C115" s="307">
        <f t="shared" si="11"/>
        <v>1</v>
      </c>
      <c r="D115" s="305">
        <f t="shared" si="12"/>
        <v>4607.9928066393441</v>
      </c>
      <c r="E115" s="305">
        <f>SUM(D$2:D115)</f>
        <v>480103.09466016415</v>
      </c>
      <c r="F115" s="305">
        <f>Model!$F$31</f>
        <v>2771911</v>
      </c>
      <c r="G115" s="305">
        <f>Model!$G$31</f>
        <v>2779989</v>
      </c>
      <c r="H115" s="305">
        <f>Model!$H$31</f>
        <v>2814613</v>
      </c>
      <c r="I115" s="305">
        <f>Model!$I$31</f>
        <v>2798744</v>
      </c>
      <c r="J115" s="305" t="e">
        <f>Model!#REF!</f>
        <v>#REF!</v>
      </c>
      <c r="K115" s="308" t="str">
        <f t="shared" si="13"/>
        <v/>
      </c>
      <c r="L115" s="308" t="str">
        <f t="shared" si="14"/>
        <v/>
      </c>
      <c r="M115" s="308" t="str">
        <f t="shared" si="15"/>
        <v/>
      </c>
      <c r="N115" s="308" t="str">
        <f t="shared" si="16"/>
        <v/>
      </c>
      <c r="O115" s="308" t="e">
        <f t="shared" si="17"/>
        <v>#REF!</v>
      </c>
    </row>
    <row r="116" spans="1:15" x14ac:dyDescent="0.3">
      <c r="A116" s="306">
        <v>41389</v>
      </c>
      <c r="B116" s="307">
        <f t="shared" si="10"/>
        <v>4</v>
      </c>
      <c r="C116" s="307">
        <f t="shared" si="11"/>
        <v>1</v>
      </c>
      <c r="D116" s="305">
        <f t="shared" si="12"/>
        <v>4607.9928066393441</v>
      </c>
      <c r="E116" s="305">
        <f>SUM(D$2:D116)</f>
        <v>484711.0874668035</v>
      </c>
      <c r="F116" s="305">
        <f>Model!$F$31</f>
        <v>2771911</v>
      </c>
      <c r="G116" s="305">
        <f>Model!$G$31</f>
        <v>2779989</v>
      </c>
      <c r="H116" s="305">
        <f>Model!$H$31</f>
        <v>2814613</v>
      </c>
      <c r="I116" s="305">
        <f>Model!$I$31</f>
        <v>2798744</v>
      </c>
      <c r="J116" s="305" t="e">
        <f>Model!#REF!</f>
        <v>#REF!</v>
      </c>
      <c r="K116" s="308" t="str">
        <f t="shared" si="13"/>
        <v/>
      </c>
      <c r="L116" s="308" t="str">
        <f t="shared" si="14"/>
        <v/>
      </c>
      <c r="M116" s="308" t="str">
        <f t="shared" si="15"/>
        <v/>
      </c>
      <c r="N116" s="308" t="str">
        <f t="shared" si="16"/>
        <v/>
      </c>
      <c r="O116" s="308" t="e">
        <f t="shared" si="17"/>
        <v>#REF!</v>
      </c>
    </row>
    <row r="117" spans="1:15" x14ac:dyDescent="0.3">
      <c r="A117" s="306">
        <v>41390</v>
      </c>
      <c r="B117" s="307">
        <f t="shared" si="10"/>
        <v>4</v>
      </c>
      <c r="C117" s="307">
        <f t="shared" si="11"/>
        <v>1</v>
      </c>
      <c r="D117" s="305">
        <f t="shared" si="12"/>
        <v>4607.9928066393441</v>
      </c>
      <c r="E117" s="305">
        <f>SUM(D$2:D117)</f>
        <v>489319.08027344284</v>
      </c>
      <c r="F117" s="305">
        <f>Model!$F$31</f>
        <v>2771911</v>
      </c>
      <c r="G117" s="305">
        <f>Model!$G$31</f>
        <v>2779989</v>
      </c>
      <c r="H117" s="305">
        <f>Model!$H$31</f>
        <v>2814613</v>
      </c>
      <c r="I117" s="305">
        <f>Model!$I$31</f>
        <v>2798744</v>
      </c>
      <c r="J117" s="305" t="e">
        <f>Model!#REF!</f>
        <v>#REF!</v>
      </c>
      <c r="K117" s="308" t="str">
        <f t="shared" si="13"/>
        <v/>
      </c>
      <c r="L117" s="308" t="str">
        <f t="shared" si="14"/>
        <v/>
      </c>
      <c r="M117" s="308" t="str">
        <f t="shared" si="15"/>
        <v/>
      </c>
      <c r="N117" s="308" t="str">
        <f t="shared" si="16"/>
        <v/>
      </c>
      <c r="O117" s="308" t="e">
        <f t="shared" si="17"/>
        <v>#REF!</v>
      </c>
    </row>
    <row r="118" spans="1:15" x14ac:dyDescent="0.3">
      <c r="A118" s="306">
        <v>41391</v>
      </c>
      <c r="B118" s="307">
        <f t="shared" si="10"/>
        <v>4</v>
      </c>
      <c r="C118" s="307">
        <f t="shared" si="11"/>
        <v>1</v>
      </c>
      <c r="D118" s="305">
        <f t="shared" si="12"/>
        <v>4607.9928066393441</v>
      </c>
      <c r="E118" s="305">
        <f>SUM(D$2:D118)</f>
        <v>493927.07308008219</v>
      </c>
      <c r="F118" s="305">
        <f>Model!$F$31</f>
        <v>2771911</v>
      </c>
      <c r="G118" s="305">
        <f>Model!$G$31</f>
        <v>2779989</v>
      </c>
      <c r="H118" s="305">
        <f>Model!$H$31</f>
        <v>2814613</v>
      </c>
      <c r="I118" s="305">
        <f>Model!$I$31</f>
        <v>2798744</v>
      </c>
      <c r="J118" s="305" t="e">
        <f>Model!#REF!</f>
        <v>#REF!</v>
      </c>
      <c r="K118" s="308" t="str">
        <f t="shared" si="13"/>
        <v/>
      </c>
      <c r="L118" s="308" t="str">
        <f t="shared" si="14"/>
        <v/>
      </c>
      <c r="M118" s="308" t="str">
        <f t="shared" si="15"/>
        <v/>
      </c>
      <c r="N118" s="308" t="str">
        <f t="shared" si="16"/>
        <v/>
      </c>
      <c r="O118" s="308" t="e">
        <f t="shared" si="17"/>
        <v>#REF!</v>
      </c>
    </row>
    <row r="119" spans="1:15" x14ac:dyDescent="0.3">
      <c r="A119" s="306">
        <v>41392</v>
      </c>
      <c r="B119" s="307">
        <f t="shared" si="10"/>
        <v>4</v>
      </c>
      <c r="C119" s="307">
        <f t="shared" si="11"/>
        <v>1</v>
      </c>
      <c r="D119" s="305">
        <f t="shared" si="12"/>
        <v>4607.9928066393441</v>
      </c>
      <c r="E119" s="305">
        <f>SUM(D$2:D119)</f>
        <v>498535.06588672154</v>
      </c>
      <c r="F119" s="305">
        <f>Model!$F$31</f>
        <v>2771911</v>
      </c>
      <c r="G119" s="305">
        <f>Model!$G$31</f>
        <v>2779989</v>
      </c>
      <c r="H119" s="305">
        <f>Model!$H$31</f>
        <v>2814613</v>
      </c>
      <c r="I119" s="305">
        <f>Model!$I$31</f>
        <v>2798744</v>
      </c>
      <c r="J119" s="305" t="e">
        <f>Model!#REF!</f>
        <v>#REF!</v>
      </c>
      <c r="K119" s="308" t="str">
        <f t="shared" si="13"/>
        <v/>
      </c>
      <c r="L119" s="308" t="str">
        <f t="shared" si="14"/>
        <v/>
      </c>
      <c r="M119" s="308" t="str">
        <f t="shared" si="15"/>
        <v/>
      </c>
      <c r="N119" s="308" t="str">
        <f t="shared" si="16"/>
        <v/>
      </c>
      <c r="O119" s="308" t="e">
        <f t="shared" si="17"/>
        <v>#REF!</v>
      </c>
    </row>
    <row r="120" spans="1:15" x14ac:dyDescent="0.3">
      <c r="A120" s="306">
        <v>41393</v>
      </c>
      <c r="B120" s="307">
        <f t="shared" si="10"/>
        <v>4</v>
      </c>
      <c r="C120" s="307">
        <f t="shared" si="11"/>
        <v>1</v>
      </c>
      <c r="D120" s="305">
        <f t="shared" si="12"/>
        <v>4607.9928066393441</v>
      </c>
      <c r="E120" s="305">
        <f>SUM(D$2:D120)</f>
        <v>503143.05869336089</v>
      </c>
      <c r="F120" s="305">
        <f>Model!$F$31</f>
        <v>2771911</v>
      </c>
      <c r="G120" s="305">
        <f>Model!$G$31</f>
        <v>2779989</v>
      </c>
      <c r="H120" s="305">
        <f>Model!$H$31</f>
        <v>2814613</v>
      </c>
      <c r="I120" s="305">
        <f>Model!$I$31</f>
        <v>2798744</v>
      </c>
      <c r="J120" s="305" t="e">
        <f>Model!#REF!</f>
        <v>#REF!</v>
      </c>
      <c r="K120" s="308" t="str">
        <f t="shared" si="13"/>
        <v/>
      </c>
      <c r="L120" s="308" t="str">
        <f t="shared" si="14"/>
        <v/>
      </c>
      <c r="M120" s="308" t="str">
        <f t="shared" si="15"/>
        <v/>
      </c>
      <c r="N120" s="308" t="str">
        <f t="shared" si="16"/>
        <v/>
      </c>
      <c r="O120" s="308" t="e">
        <f t="shared" si="17"/>
        <v>#REF!</v>
      </c>
    </row>
    <row r="121" spans="1:15" x14ac:dyDescent="0.3">
      <c r="A121" s="306">
        <v>41394</v>
      </c>
      <c r="B121" s="307">
        <f t="shared" si="10"/>
        <v>4</v>
      </c>
      <c r="C121" s="307">
        <f t="shared" si="11"/>
        <v>1</v>
      </c>
      <c r="D121" s="305">
        <f t="shared" si="12"/>
        <v>4607.9928066393441</v>
      </c>
      <c r="E121" s="305">
        <f>SUM(D$2:D121)</f>
        <v>507751.05150000023</v>
      </c>
      <c r="F121" s="305">
        <f>Model!$F$31</f>
        <v>2771911</v>
      </c>
      <c r="G121" s="305">
        <f>Model!$G$31</f>
        <v>2779989</v>
      </c>
      <c r="H121" s="305">
        <f>Model!$H$31</f>
        <v>2814613</v>
      </c>
      <c r="I121" s="305">
        <f>Model!$I$31</f>
        <v>2798744</v>
      </c>
      <c r="J121" s="305" t="e">
        <f>Model!#REF!</f>
        <v>#REF!</v>
      </c>
      <c r="K121" s="308" t="str">
        <f t="shared" si="13"/>
        <v/>
      </c>
      <c r="L121" s="308" t="str">
        <f t="shared" si="14"/>
        <v/>
      </c>
      <c r="M121" s="308" t="str">
        <f t="shared" si="15"/>
        <v/>
      </c>
      <c r="N121" s="308" t="str">
        <f t="shared" si="16"/>
        <v/>
      </c>
      <c r="O121" s="308" t="e">
        <f t="shared" si="17"/>
        <v>#REF!</v>
      </c>
    </row>
    <row r="122" spans="1:15" x14ac:dyDescent="0.3">
      <c r="A122" s="306">
        <v>41395</v>
      </c>
      <c r="B122" s="307">
        <f t="shared" si="10"/>
        <v>5</v>
      </c>
      <c r="C122" s="307">
        <f t="shared" si="11"/>
        <v>1</v>
      </c>
      <c r="D122" s="305">
        <f t="shared" si="12"/>
        <v>2936.4744549836064</v>
      </c>
      <c r="E122" s="305">
        <f>SUM(D$2:D122)</f>
        <v>510687.52595498384</v>
      </c>
      <c r="F122" s="305">
        <f>Model!$F$31</f>
        <v>2771911</v>
      </c>
      <c r="G122" s="305">
        <f>Model!$G$31</f>
        <v>2779989</v>
      </c>
      <c r="H122" s="305">
        <f>Model!$H$31</f>
        <v>2814613</v>
      </c>
      <c r="I122" s="305">
        <f>Model!$I$31</f>
        <v>2798744</v>
      </c>
      <c r="J122" s="305" t="e">
        <f>Model!#REF!</f>
        <v>#REF!</v>
      </c>
      <c r="K122" s="308" t="str">
        <f t="shared" si="13"/>
        <v/>
      </c>
      <c r="L122" s="308" t="str">
        <f t="shared" si="14"/>
        <v/>
      </c>
      <c r="M122" s="308" t="str">
        <f t="shared" si="15"/>
        <v/>
      </c>
      <c r="N122" s="308" t="str">
        <f t="shared" si="16"/>
        <v/>
      </c>
      <c r="O122" s="308" t="e">
        <f t="shared" si="17"/>
        <v>#REF!</v>
      </c>
    </row>
    <row r="123" spans="1:15" x14ac:dyDescent="0.3">
      <c r="A123" s="306">
        <v>41396</v>
      </c>
      <c r="B123" s="307">
        <f t="shared" si="10"/>
        <v>5</v>
      </c>
      <c r="C123" s="307">
        <f t="shared" si="11"/>
        <v>1</v>
      </c>
      <c r="D123" s="305">
        <f t="shared" si="12"/>
        <v>2936.4744549836064</v>
      </c>
      <c r="E123" s="305">
        <f>SUM(D$2:D123)</f>
        <v>513624.00040996744</v>
      </c>
      <c r="F123" s="305">
        <f>Model!$F$31</f>
        <v>2771911</v>
      </c>
      <c r="G123" s="305">
        <f>Model!$G$31</f>
        <v>2779989</v>
      </c>
      <c r="H123" s="305">
        <f>Model!$H$31</f>
        <v>2814613</v>
      </c>
      <c r="I123" s="305">
        <f>Model!$I$31</f>
        <v>2798744</v>
      </c>
      <c r="J123" s="305" t="e">
        <f>Model!#REF!</f>
        <v>#REF!</v>
      </c>
      <c r="K123" s="308" t="str">
        <f t="shared" si="13"/>
        <v/>
      </c>
      <c r="L123" s="308" t="str">
        <f t="shared" si="14"/>
        <v/>
      </c>
      <c r="M123" s="308" t="str">
        <f t="shared" si="15"/>
        <v/>
      </c>
      <c r="N123" s="308" t="str">
        <f t="shared" si="16"/>
        <v/>
      </c>
      <c r="O123" s="308" t="e">
        <f t="shared" si="17"/>
        <v>#REF!</v>
      </c>
    </row>
    <row r="124" spans="1:15" x14ac:dyDescent="0.3">
      <c r="A124" s="306">
        <v>41397</v>
      </c>
      <c r="B124" s="307">
        <f t="shared" si="10"/>
        <v>5</v>
      </c>
      <c r="C124" s="307">
        <f t="shared" si="11"/>
        <v>1</v>
      </c>
      <c r="D124" s="305">
        <f t="shared" si="12"/>
        <v>2936.4744549836064</v>
      </c>
      <c r="E124" s="305">
        <f>SUM(D$2:D124)</f>
        <v>516560.47486495104</v>
      </c>
      <c r="F124" s="305">
        <f>Model!$F$31</f>
        <v>2771911</v>
      </c>
      <c r="G124" s="305">
        <f>Model!$G$31</f>
        <v>2779989</v>
      </c>
      <c r="H124" s="305">
        <f>Model!$H$31</f>
        <v>2814613</v>
      </c>
      <c r="I124" s="305">
        <f>Model!$I$31</f>
        <v>2798744</v>
      </c>
      <c r="J124" s="305" t="e">
        <f>Model!#REF!</f>
        <v>#REF!</v>
      </c>
      <c r="K124" s="308" t="str">
        <f t="shared" si="13"/>
        <v/>
      </c>
      <c r="L124" s="308" t="str">
        <f t="shared" si="14"/>
        <v/>
      </c>
      <c r="M124" s="308" t="str">
        <f t="shared" si="15"/>
        <v/>
      </c>
      <c r="N124" s="308" t="str">
        <f t="shared" si="16"/>
        <v/>
      </c>
      <c r="O124" s="308" t="e">
        <f t="shared" si="17"/>
        <v>#REF!</v>
      </c>
    </row>
    <row r="125" spans="1:15" x14ac:dyDescent="0.3">
      <c r="A125" s="306">
        <v>41398</v>
      </c>
      <c r="B125" s="307">
        <f t="shared" si="10"/>
        <v>5</v>
      </c>
      <c r="C125" s="307">
        <f t="shared" si="11"/>
        <v>1</v>
      </c>
      <c r="D125" s="305">
        <f t="shared" si="12"/>
        <v>2936.4744549836064</v>
      </c>
      <c r="E125" s="305">
        <f>SUM(D$2:D125)</f>
        <v>519496.94931993465</v>
      </c>
      <c r="F125" s="305">
        <f>Model!$F$31</f>
        <v>2771911</v>
      </c>
      <c r="G125" s="305">
        <f>Model!$G$31</f>
        <v>2779989</v>
      </c>
      <c r="H125" s="305">
        <f>Model!$H$31</f>
        <v>2814613</v>
      </c>
      <c r="I125" s="305">
        <f>Model!$I$31</f>
        <v>2798744</v>
      </c>
      <c r="J125" s="305" t="e">
        <f>Model!#REF!</f>
        <v>#REF!</v>
      </c>
      <c r="K125" s="308" t="str">
        <f t="shared" si="13"/>
        <v/>
      </c>
      <c r="L125" s="308" t="str">
        <f t="shared" si="14"/>
        <v/>
      </c>
      <c r="M125" s="308" t="str">
        <f t="shared" si="15"/>
        <v/>
      </c>
      <c r="N125" s="308" t="str">
        <f t="shared" si="16"/>
        <v/>
      </c>
      <c r="O125" s="308" t="e">
        <f t="shared" si="17"/>
        <v>#REF!</v>
      </c>
    </row>
    <row r="126" spans="1:15" x14ac:dyDescent="0.3">
      <c r="A126" s="306">
        <v>41399</v>
      </c>
      <c r="B126" s="307">
        <f t="shared" si="10"/>
        <v>5</v>
      </c>
      <c r="C126" s="307">
        <f t="shared" si="11"/>
        <v>1</v>
      </c>
      <c r="D126" s="305">
        <f t="shared" si="12"/>
        <v>2936.4744549836064</v>
      </c>
      <c r="E126" s="305">
        <f>SUM(D$2:D126)</f>
        <v>522433.42377491825</v>
      </c>
      <c r="F126" s="305">
        <f>Model!$F$31</f>
        <v>2771911</v>
      </c>
      <c r="G126" s="305">
        <f>Model!$G$31</f>
        <v>2779989</v>
      </c>
      <c r="H126" s="305">
        <f>Model!$H$31</f>
        <v>2814613</v>
      </c>
      <c r="I126" s="305">
        <f>Model!$I$31</f>
        <v>2798744</v>
      </c>
      <c r="J126" s="305" t="e">
        <f>Model!#REF!</f>
        <v>#REF!</v>
      </c>
      <c r="K126" s="308" t="str">
        <f t="shared" si="13"/>
        <v/>
      </c>
      <c r="L126" s="308" t="str">
        <f t="shared" si="14"/>
        <v/>
      </c>
      <c r="M126" s="308" t="str">
        <f t="shared" si="15"/>
        <v/>
      </c>
      <c r="N126" s="308" t="str">
        <f t="shared" si="16"/>
        <v/>
      </c>
      <c r="O126" s="308" t="e">
        <f t="shared" si="17"/>
        <v>#REF!</v>
      </c>
    </row>
    <row r="127" spans="1:15" x14ac:dyDescent="0.3">
      <c r="A127" s="306">
        <v>41400</v>
      </c>
      <c r="B127" s="307">
        <f t="shared" si="10"/>
        <v>5</v>
      </c>
      <c r="C127" s="307">
        <f t="shared" si="11"/>
        <v>1</v>
      </c>
      <c r="D127" s="305">
        <f t="shared" si="12"/>
        <v>2936.4744549836064</v>
      </c>
      <c r="E127" s="305">
        <f>SUM(D$2:D127)</f>
        <v>525369.89822990191</v>
      </c>
      <c r="F127" s="305">
        <f>Model!$F$31</f>
        <v>2771911</v>
      </c>
      <c r="G127" s="305">
        <f>Model!$G$31</f>
        <v>2779989</v>
      </c>
      <c r="H127" s="305">
        <f>Model!$H$31</f>
        <v>2814613</v>
      </c>
      <c r="I127" s="305">
        <f>Model!$I$31</f>
        <v>2798744</v>
      </c>
      <c r="J127" s="305" t="e">
        <f>Model!#REF!</f>
        <v>#REF!</v>
      </c>
      <c r="K127" s="308" t="str">
        <f t="shared" si="13"/>
        <v/>
      </c>
      <c r="L127" s="308" t="str">
        <f t="shared" si="14"/>
        <v/>
      </c>
      <c r="M127" s="308" t="str">
        <f t="shared" si="15"/>
        <v/>
      </c>
      <c r="N127" s="308" t="str">
        <f t="shared" si="16"/>
        <v/>
      </c>
      <c r="O127" s="308" t="e">
        <f t="shared" si="17"/>
        <v>#REF!</v>
      </c>
    </row>
    <row r="128" spans="1:15" x14ac:dyDescent="0.3">
      <c r="A128" s="306">
        <v>41401</v>
      </c>
      <c r="B128" s="307">
        <f t="shared" si="10"/>
        <v>5</v>
      </c>
      <c r="C128" s="307">
        <f t="shared" si="11"/>
        <v>1</v>
      </c>
      <c r="D128" s="305">
        <f t="shared" si="12"/>
        <v>2936.4744549836064</v>
      </c>
      <c r="E128" s="305">
        <f>SUM(D$2:D128)</f>
        <v>528306.37268488551</v>
      </c>
      <c r="F128" s="305">
        <f>Model!$F$31</f>
        <v>2771911</v>
      </c>
      <c r="G128" s="305">
        <f>Model!$G$31</f>
        <v>2779989</v>
      </c>
      <c r="H128" s="305">
        <f>Model!$H$31</f>
        <v>2814613</v>
      </c>
      <c r="I128" s="305">
        <f>Model!$I$31</f>
        <v>2798744</v>
      </c>
      <c r="J128" s="305" t="e">
        <f>Model!#REF!</f>
        <v>#REF!</v>
      </c>
      <c r="K128" s="308" t="str">
        <f t="shared" si="13"/>
        <v/>
      </c>
      <c r="L128" s="308" t="str">
        <f t="shared" si="14"/>
        <v/>
      </c>
      <c r="M128" s="308" t="str">
        <f t="shared" si="15"/>
        <v/>
      </c>
      <c r="N128" s="308" t="str">
        <f t="shared" si="16"/>
        <v/>
      </c>
      <c r="O128" s="308" t="e">
        <f t="shared" si="17"/>
        <v>#REF!</v>
      </c>
    </row>
    <row r="129" spans="1:15" x14ac:dyDescent="0.3">
      <c r="A129" s="306">
        <v>41402</v>
      </c>
      <c r="B129" s="307">
        <f t="shared" si="10"/>
        <v>5</v>
      </c>
      <c r="C129" s="307">
        <f t="shared" si="11"/>
        <v>1</v>
      </c>
      <c r="D129" s="305">
        <f t="shared" si="12"/>
        <v>2936.4744549836064</v>
      </c>
      <c r="E129" s="305">
        <f>SUM(D$2:D129)</f>
        <v>531242.84713986912</v>
      </c>
      <c r="F129" s="305">
        <f>Model!$F$31</f>
        <v>2771911</v>
      </c>
      <c r="G129" s="305">
        <f>Model!$G$31</f>
        <v>2779989</v>
      </c>
      <c r="H129" s="305">
        <f>Model!$H$31</f>
        <v>2814613</v>
      </c>
      <c r="I129" s="305">
        <f>Model!$I$31</f>
        <v>2798744</v>
      </c>
      <c r="J129" s="305" t="e">
        <f>Model!#REF!</f>
        <v>#REF!</v>
      </c>
      <c r="K129" s="308" t="str">
        <f t="shared" si="13"/>
        <v/>
      </c>
      <c r="L129" s="308" t="str">
        <f t="shared" si="14"/>
        <v/>
      </c>
      <c r="M129" s="308" t="str">
        <f t="shared" si="15"/>
        <v/>
      </c>
      <c r="N129" s="308" t="str">
        <f t="shared" si="16"/>
        <v/>
      </c>
      <c r="O129" s="308" t="e">
        <f t="shared" si="17"/>
        <v>#REF!</v>
      </c>
    </row>
    <row r="130" spans="1:15" x14ac:dyDescent="0.3">
      <c r="A130" s="306">
        <v>41403</v>
      </c>
      <c r="B130" s="307">
        <f t="shared" ref="B130:B193" si="18">MONTH(A130)</f>
        <v>5</v>
      </c>
      <c r="C130" s="307">
        <f t="shared" ref="C130:C193" si="19">IF(VLOOKUP($B130,$Q$2:$R$15,2,FALSE)=0,1,IF(VLOOKUP($B130,$Q$2:$R$15,2,FALSE)=VLOOKUP($B130,$Q$2:$S$15,3,FALSE),0,IF(AND((VLOOKUP(($B130-1),$Q$2:$R$15,2,FALSE)&gt;=1),VLOOKUP($B130,$Q$2:$R$15,2,FALSE)&gt;=DAY(A130)),0,IF(AND((VLOOKUP(($B130+1),$Q$2:$R$15,2,FALSE)&gt;=1),DAY(A130)&gt;(VLOOKUP($B130,$Q$2:$S$15,3,FALSE)-VLOOKUP($B130,$Q$2:$R$15,2,FALSE))),0,1))))</f>
        <v>1</v>
      </c>
      <c r="D130" s="305">
        <f t="shared" ref="D130:D193" si="20">IF(C130=0,0,VLOOKUP(B130,$Q$3:$T$14,4,FALSE))</f>
        <v>2936.4744549836064</v>
      </c>
      <c r="E130" s="305">
        <f>SUM(D$2:D130)</f>
        <v>534179.32159485272</v>
      </c>
      <c r="F130" s="305">
        <f>Model!$F$31</f>
        <v>2771911</v>
      </c>
      <c r="G130" s="305">
        <f>Model!$G$31</f>
        <v>2779989</v>
      </c>
      <c r="H130" s="305">
        <f>Model!$H$31</f>
        <v>2814613</v>
      </c>
      <c r="I130" s="305">
        <f>Model!$I$31</f>
        <v>2798744</v>
      </c>
      <c r="J130" s="305" t="e">
        <f>Model!#REF!</f>
        <v>#REF!</v>
      </c>
      <c r="K130" s="308" t="str">
        <f t="shared" ref="K130:K193" si="21">IF(ISNUMBER(K129),"  ",IF(K129="  ","  ",IF($E130&gt;F130,$A130,"")))</f>
        <v/>
      </c>
      <c r="L130" s="308" t="str">
        <f t="shared" ref="L130:L193" si="22">IF(ISNUMBER(L129),"  ",IF(L129="  ","  ",IF($E130&gt;G130,$A130,"")))</f>
        <v/>
      </c>
      <c r="M130" s="308" t="str">
        <f t="shared" ref="M130:M193" si="23">IF(ISNUMBER(M129),"  ",IF(M129="  ","  ",IF($E130&gt;H130,$A130,"")))</f>
        <v/>
      </c>
      <c r="N130" s="308" t="str">
        <f t="shared" ref="N130:N193" si="24">IF(ISNUMBER(N129),"  ",IF(N129="  ","  ",IF($E130&gt;I130,$A130,"")))</f>
        <v/>
      </c>
      <c r="O130" s="308" t="e">
        <f t="shared" ref="O130:O193" si="25">IF(ISNUMBER(O129),"  ",IF(O129="  ","  ",IF($E130&gt;J130,$A130,"")))</f>
        <v>#REF!</v>
      </c>
    </row>
    <row r="131" spans="1:15" x14ac:dyDescent="0.3">
      <c r="A131" s="306">
        <v>41404</v>
      </c>
      <c r="B131" s="307">
        <f t="shared" si="18"/>
        <v>5</v>
      </c>
      <c r="C131" s="307">
        <f t="shared" si="19"/>
        <v>1</v>
      </c>
      <c r="D131" s="305">
        <f t="shared" si="20"/>
        <v>2936.4744549836064</v>
      </c>
      <c r="E131" s="305">
        <f>SUM(D$2:D131)</f>
        <v>537115.79604983632</v>
      </c>
      <c r="F131" s="305">
        <f>Model!$F$31</f>
        <v>2771911</v>
      </c>
      <c r="G131" s="305">
        <f>Model!$G$31</f>
        <v>2779989</v>
      </c>
      <c r="H131" s="305">
        <f>Model!$H$31</f>
        <v>2814613</v>
      </c>
      <c r="I131" s="305">
        <f>Model!$I$31</f>
        <v>2798744</v>
      </c>
      <c r="J131" s="305" t="e">
        <f>Model!#REF!</f>
        <v>#REF!</v>
      </c>
      <c r="K131" s="308" t="str">
        <f t="shared" si="21"/>
        <v/>
      </c>
      <c r="L131" s="308" t="str">
        <f t="shared" si="22"/>
        <v/>
      </c>
      <c r="M131" s="308" t="str">
        <f t="shared" si="23"/>
        <v/>
      </c>
      <c r="N131" s="308" t="str">
        <f t="shared" si="24"/>
        <v/>
      </c>
      <c r="O131" s="308" t="e">
        <f t="shared" si="25"/>
        <v>#REF!</v>
      </c>
    </row>
    <row r="132" spans="1:15" x14ac:dyDescent="0.3">
      <c r="A132" s="306">
        <v>41405</v>
      </c>
      <c r="B132" s="307">
        <f t="shared" si="18"/>
        <v>5</v>
      </c>
      <c r="C132" s="307">
        <f t="shared" si="19"/>
        <v>1</v>
      </c>
      <c r="D132" s="305">
        <f t="shared" si="20"/>
        <v>2936.4744549836064</v>
      </c>
      <c r="E132" s="305">
        <f>SUM(D$2:D132)</f>
        <v>540052.27050481993</v>
      </c>
      <c r="F132" s="305">
        <f>Model!$F$31</f>
        <v>2771911</v>
      </c>
      <c r="G132" s="305">
        <f>Model!$G$31</f>
        <v>2779989</v>
      </c>
      <c r="H132" s="305">
        <f>Model!$H$31</f>
        <v>2814613</v>
      </c>
      <c r="I132" s="305">
        <f>Model!$I$31</f>
        <v>2798744</v>
      </c>
      <c r="J132" s="305" t="e">
        <f>Model!#REF!</f>
        <v>#REF!</v>
      </c>
      <c r="K132" s="308" t="str">
        <f t="shared" si="21"/>
        <v/>
      </c>
      <c r="L132" s="308" t="str">
        <f t="shared" si="22"/>
        <v/>
      </c>
      <c r="M132" s="308" t="str">
        <f t="shared" si="23"/>
        <v/>
      </c>
      <c r="N132" s="308" t="str">
        <f t="shared" si="24"/>
        <v/>
      </c>
      <c r="O132" s="308" t="e">
        <f t="shared" si="25"/>
        <v>#REF!</v>
      </c>
    </row>
    <row r="133" spans="1:15" x14ac:dyDescent="0.3">
      <c r="A133" s="306">
        <v>41406</v>
      </c>
      <c r="B133" s="307">
        <f t="shared" si="18"/>
        <v>5</v>
      </c>
      <c r="C133" s="307">
        <f t="shared" si="19"/>
        <v>1</v>
      </c>
      <c r="D133" s="305">
        <f t="shared" si="20"/>
        <v>2936.4744549836064</v>
      </c>
      <c r="E133" s="305">
        <f>SUM(D$2:D133)</f>
        <v>542988.74495980353</v>
      </c>
      <c r="F133" s="305">
        <f>Model!$F$31</f>
        <v>2771911</v>
      </c>
      <c r="G133" s="305">
        <f>Model!$G$31</f>
        <v>2779989</v>
      </c>
      <c r="H133" s="305">
        <f>Model!$H$31</f>
        <v>2814613</v>
      </c>
      <c r="I133" s="305">
        <f>Model!$I$31</f>
        <v>2798744</v>
      </c>
      <c r="J133" s="305" t="e">
        <f>Model!#REF!</f>
        <v>#REF!</v>
      </c>
      <c r="K133" s="308" t="str">
        <f t="shared" si="21"/>
        <v/>
      </c>
      <c r="L133" s="308" t="str">
        <f t="shared" si="22"/>
        <v/>
      </c>
      <c r="M133" s="308" t="str">
        <f t="shared" si="23"/>
        <v/>
      </c>
      <c r="N133" s="308" t="str">
        <f t="shared" si="24"/>
        <v/>
      </c>
      <c r="O133" s="308" t="e">
        <f t="shared" si="25"/>
        <v>#REF!</v>
      </c>
    </row>
    <row r="134" spans="1:15" x14ac:dyDescent="0.3">
      <c r="A134" s="306">
        <v>41407</v>
      </c>
      <c r="B134" s="307">
        <f t="shared" si="18"/>
        <v>5</v>
      </c>
      <c r="C134" s="307">
        <f t="shared" si="19"/>
        <v>1</v>
      </c>
      <c r="D134" s="305">
        <f t="shared" si="20"/>
        <v>2936.4744549836064</v>
      </c>
      <c r="E134" s="305">
        <f>SUM(D$2:D134)</f>
        <v>545925.21941478713</v>
      </c>
      <c r="F134" s="305">
        <f>Model!$F$31</f>
        <v>2771911</v>
      </c>
      <c r="G134" s="305">
        <f>Model!$G$31</f>
        <v>2779989</v>
      </c>
      <c r="H134" s="305">
        <f>Model!$H$31</f>
        <v>2814613</v>
      </c>
      <c r="I134" s="305">
        <f>Model!$I$31</f>
        <v>2798744</v>
      </c>
      <c r="J134" s="305" t="e">
        <f>Model!#REF!</f>
        <v>#REF!</v>
      </c>
      <c r="K134" s="308" t="str">
        <f t="shared" si="21"/>
        <v/>
      </c>
      <c r="L134" s="308" t="str">
        <f t="shared" si="22"/>
        <v/>
      </c>
      <c r="M134" s="308" t="str">
        <f t="shared" si="23"/>
        <v/>
      </c>
      <c r="N134" s="308" t="str">
        <f t="shared" si="24"/>
        <v/>
      </c>
      <c r="O134" s="308" t="e">
        <f t="shared" si="25"/>
        <v>#REF!</v>
      </c>
    </row>
    <row r="135" spans="1:15" x14ac:dyDescent="0.3">
      <c r="A135" s="306">
        <v>41408</v>
      </c>
      <c r="B135" s="307">
        <f t="shared" si="18"/>
        <v>5</v>
      </c>
      <c r="C135" s="307">
        <f t="shared" si="19"/>
        <v>1</v>
      </c>
      <c r="D135" s="305">
        <f t="shared" si="20"/>
        <v>2936.4744549836064</v>
      </c>
      <c r="E135" s="305">
        <f>SUM(D$2:D135)</f>
        <v>548861.69386977074</v>
      </c>
      <c r="F135" s="305">
        <f>Model!$F$31</f>
        <v>2771911</v>
      </c>
      <c r="G135" s="305">
        <f>Model!$G$31</f>
        <v>2779989</v>
      </c>
      <c r="H135" s="305">
        <f>Model!$H$31</f>
        <v>2814613</v>
      </c>
      <c r="I135" s="305">
        <f>Model!$I$31</f>
        <v>2798744</v>
      </c>
      <c r="J135" s="305" t="e">
        <f>Model!#REF!</f>
        <v>#REF!</v>
      </c>
      <c r="K135" s="308" t="str">
        <f t="shared" si="21"/>
        <v/>
      </c>
      <c r="L135" s="308" t="str">
        <f t="shared" si="22"/>
        <v/>
      </c>
      <c r="M135" s="308" t="str">
        <f t="shared" si="23"/>
        <v/>
      </c>
      <c r="N135" s="308" t="str">
        <f t="shared" si="24"/>
        <v/>
      </c>
      <c r="O135" s="308" t="e">
        <f t="shared" si="25"/>
        <v>#REF!</v>
      </c>
    </row>
    <row r="136" spans="1:15" x14ac:dyDescent="0.3">
      <c r="A136" s="306">
        <v>41409</v>
      </c>
      <c r="B136" s="307">
        <f t="shared" si="18"/>
        <v>5</v>
      </c>
      <c r="C136" s="307">
        <f t="shared" si="19"/>
        <v>1</v>
      </c>
      <c r="D136" s="305">
        <f t="shared" si="20"/>
        <v>2936.4744549836064</v>
      </c>
      <c r="E136" s="305">
        <f>SUM(D$2:D136)</f>
        <v>551798.16832475434</v>
      </c>
      <c r="F136" s="305">
        <f>Model!$F$31</f>
        <v>2771911</v>
      </c>
      <c r="G136" s="305">
        <f>Model!$G$31</f>
        <v>2779989</v>
      </c>
      <c r="H136" s="305">
        <f>Model!$H$31</f>
        <v>2814613</v>
      </c>
      <c r="I136" s="305">
        <f>Model!$I$31</f>
        <v>2798744</v>
      </c>
      <c r="J136" s="305" t="e">
        <f>Model!#REF!</f>
        <v>#REF!</v>
      </c>
      <c r="K136" s="308" t="str">
        <f t="shared" si="21"/>
        <v/>
      </c>
      <c r="L136" s="308" t="str">
        <f t="shared" si="22"/>
        <v/>
      </c>
      <c r="M136" s="308" t="str">
        <f t="shared" si="23"/>
        <v/>
      </c>
      <c r="N136" s="308" t="str">
        <f t="shared" si="24"/>
        <v/>
      </c>
      <c r="O136" s="308" t="e">
        <f t="shared" si="25"/>
        <v>#REF!</v>
      </c>
    </row>
    <row r="137" spans="1:15" x14ac:dyDescent="0.3">
      <c r="A137" s="306">
        <v>41410</v>
      </c>
      <c r="B137" s="307">
        <f t="shared" si="18"/>
        <v>5</v>
      </c>
      <c r="C137" s="307">
        <f t="shared" si="19"/>
        <v>1</v>
      </c>
      <c r="D137" s="305">
        <f t="shared" si="20"/>
        <v>2936.4744549836064</v>
      </c>
      <c r="E137" s="305">
        <f>SUM(D$2:D137)</f>
        <v>554734.64277973794</v>
      </c>
      <c r="F137" s="305">
        <f>Model!$F$31</f>
        <v>2771911</v>
      </c>
      <c r="G137" s="305">
        <f>Model!$G$31</f>
        <v>2779989</v>
      </c>
      <c r="H137" s="305">
        <f>Model!$H$31</f>
        <v>2814613</v>
      </c>
      <c r="I137" s="305">
        <f>Model!$I$31</f>
        <v>2798744</v>
      </c>
      <c r="J137" s="305" t="e">
        <f>Model!#REF!</f>
        <v>#REF!</v>
      </c>
      <c r="K137" s="308" t="str">
        <f t="shared" si="21"/>
        <v/>
      </c>
      <c r="L137" s="308" t="str">
        <f t="shared" si="22"/>
        <v/>
      </c>
      <c r="M137" s="308" t="str">
        <f t="shared" si="23"/>
        <v/>
      </c>
      <c r="N137" s="308" t="str">
        <f t="shared" si="24"/>
        <v/>
      </c>
      <c r="O137" s="308" t="e">
        <f t="shared" si="25"/>
        <v>#REF!</v>
      </c>
    </row>
    <row r="138" spans="1:15" x14ac:dyDescent="0.3">
      <c r="A138" s="306">
        <v>41411</v>
      </c>
      <c r="B138" s="307">
        <f t="shared" si="18"/>
        <v>5</v>
      </c>
      <c r="C138" s="307">
        <f t="shared" si="19"/>
        <v>1</v>
      </c>
      <c r="D138" s="305">
        <f t="shared" si="20"/>
        <v>2936.4744549836064</v>
      </c>
      <c r="E138" s="305">
        <f>SUM(D$2:D138)</f>
        <v>557671.11723472155</v>
      </c>
      <c r="F138" s="305">
        <f>Model!$F$31</f>
        <v>2771911</v>
      </c>
      <c r="G138" s="305">
        <f>Model!$G$31</f>
        <v>2779989</v>
      </c>
      <c r="H138" s="305">
        <f>Model!$H$31</f>
        <v>2814613</v>
      </c>
      <c r="I138" s="305">
        <f>Model!$I$31</f>
        <v>2798744</v>
      </c>
      <c r="J138" s="305" t="e">
        <f>Model!#REF!</f>
        <v>#REF!</v>
      </c>
      <c r="K138" s="308" t="str">
        <f t="shared" si="21"/>
        <v/>
      </c>
      <c r="L138" s="308" t="str">
        <f t="shared" si="22"/>
        <v/>
      </c>
      <c r="M138" s="308" t="str">
        <f t="shared" si="23"/>
        <v/>
      </c>
      <c r="N138" s="308" t="str">
        <f t="shared" si="24"/>
        <v/>
      </c>
      <c r="O138" s="308" t="e">
        <f t="shared" si="25"/>
        <v>#REF!</v>
      </c>
    </row>
    <row r="139" spans="1:15" x14ac:dyDescent="0.3">
      <c r="A139" s="306">
        <v>41412</v>
      </c>
      <c r="B139" s="307">
        <f t="shared" si="18"/>
        <v>5</v>
      </c>
      <c r="C139" s="307">
        <f t="shared" si="19"/>
        <v>1</v>
      </c>
      <c r="D139" s="305">
        <f t="shared" si="20"/>
        <v>2936.4744549836064</v>
      </c>
      <c r="E139" s="305">
        <f>SUM(D$2:D139)</f>
        <v>560607.59168970515</v>
      </c>
      <c r="F139" s="305">
        <f>Model!$F$31</f>
        <v>2771911</v>
      </c>
      <c r="G139" s="305">
        <f>Model!$G$31</f>
        <v>2779989</v>
      </c>
      <c r="H139" s="305">
        <f>Model!$H$31</f>
        <v>2814613</v>
      </c>
      <c r="I139" s="305">
        <f>Model!$I$31</f>
        <v>2798744</v>
      </c>
      <c r="J139" s="305" t="e">
        <f>Model!#REF!</f>
        <v>#REF!</v>
      </c>
      <c r="K139" s="308" t="str">
        <f t="shared" si="21"/>
        <v/>
      </c>
      <c r="L139" s="308" t="str">
        <f t="shared" si="22"/>
        <v/>
      </c>
      <c r="M139" s="308" t="str">
        <f t="shared" si="23"/>
        <v/>
      </c>
      <c r="N139" s="308" t="str">
        <f t="shared" si="24"/>
        <v/>
      </c>
      <c r="O139" s="308" t="e">
        <f t="shared" si="25"/>
        <v>#REF!</v>
      </c>
    </row>
    <row r="140" spans="1:15" x14ac:dyDescent="0.3">
      <c r="A140" s="306">
        <v>41413</v>
      </c>
      <c r="B140" s="307">
        <f t="shared" si="18"/>
        <v>5</v>
      </c>
      <c r="C140" s="307">
        <f t="shared" si="19"/>
        <v>1</v>
      </c>
      <c r="D140" s="305">
        <f t="shared" si="20"/>
        <v>2936.4744549836064</v>
      </c>
      <c r="E140" s="305">
        <f>SUM(D$2:D140)</f>
        <v>563544.06614468875</v>
      </c>
      <c r="F140" s="305">
        <f>Model!$F$31</f>
        <v>2771911</v>
      </c>
      <c r="G140" s="305">
        <f>Model!$G$31</f>
        <v>2779989</v>
      </c>
      <c r="H140" s="305">
        <f>Model!$H$31</f>
        <v>2814613</v>
      </c>
      <c r="I140" s="305">
        <f>Model!$I$31</f>
        <v>2798744</v>
      </c>
      <c r="J140" s="305" t="e">
        <f>Model!#REF!</f>
        <v>#REF!</v>
      </c>
      <c r="K140" s="308" t="str">
        <f t="shared" si="21"/>
        <v/>
      </c>
      <c r="L140" s="308" t="str">
        <f t="shared" si="22"/>
        <v/>
      </c>
      <c r="M140" s="308" t="str">
        <f t="shared" si="23"/>
        <v/>
      </c>
      <c r="N140" s="308" t="str">
        <f t="shared" si="24"/>
        <v/>
      </c>
      <c r="O140" s="308" t="e">
        <f t="shared" si="25"/>
        <v>#REF!</v>
      </c>
    </row>
    <row r="141" spans="1:15" x14ac:dyDescent="0.3">
      <c r="A141" s="306">
        <v>41414</v>
      </c>
      <c r="B141" s="307">
        <f t="shared" si="18"/>
        <v>5</v>
      </c>
      <c r="C141" s="307">
        <f t="shared" si="19"/>
        <v>1</v>
      </c>
      <c r="D141" s="305">
        <f t="shared" si="20"/>
        <v>2936.4744549836064</v>
      </c>
      <c r="E141" s="305">
        <f>SUM(D$2:D141)</f>
        <v>566480.54059967236</v>
      </c>
      <c r="F141" s="305">
        <f>Model!$F$31</f>
        <v>2771911</v>
      </c>
      <c r="G141" s="305">
        <f>Model!$G$31</f>
        <v>2779989</v>
      </c>
      <c r="H141" s="305">
        <f>Model!$H$31</f>
        <v>2814613</v>
      </c>
      <c r="I141" s="305">
        <f>Model!$I$31</f>
        <v>2798744</v>
      </c>
      <c r="J141" s="305" t="e">
        <f>Model!#REF!</f>
        <v>#REF!</v>
      </c>
      <c r="K141" s="308" t="str">
        <f t="shared" si="21"/>
        <v/>
      </c>
      <c r="L141" s="308" t="str">
        <f t="shared" si="22"/>
        <v/>
      </c>
      <c r="M141" s="308" t="str">
        <f t="shared" si="23"/>
        <v/>
      </c>
      <c r="N141" s="308" t="str">
        <f t="shared" si="24"/>
        <v/>
      </c>
      <c r="O141" s="308" t="e">
        <f t="shared" si="25"/>
        <v>#REF!</v>
      </c>
    </row>
    <row r="142" spans="1:15" x14ac:dyDescent="0.3">
      <c r="A142" s="306">
        <v>41415</v>
      </c>
      <c r="B142" s="307">
        <f t="shared" si="18"/>
        <v>5</v>
      </c>
      <c r="C142" s="307">
        <f t="shared" si="19"/>
        <v>1</v>
      </c>
      <c r="D142" s="305">
        <f t="shared" si="20"/>
        <v>2936.4744549836064</v>
      </c>
      <c r="E142" s="305">
        <f>SUM(D$2:D142)</f>
        <v>569417.01505465596</v>
      </c>
      <c r="F142" s="305">
        <f>Model!$F$31</f>
        <v>2771911</v>
      </c>
      <c r="G142" s="305">
        <f>Model!$G$31</f>
        <v>2779989</v>
      </c>
      <c r="H142" s="305">
        <f>Model!$H$31</f>
        <v>2814613</v>
      </c>
      <c r="I142" s="305">
        <f>Model!$I$31</f>
        <v>2798744</v>
      </c>
      <c r="J142" s="305" t="e">
        <f>Model!#REF!</f>
        <v>#REF!</v>
      </c>
      <c r="K142" s="308" t="str">
        <f t="shared" si="21"/>
        <v/>
      </c>
      <c r="L142" s="308" t="str">
        <f t="shared" si="22"/>
        <v/>
      </c>
      <c r="M142" s="308" t="str">
        <f t="shared" si="23"/>
        <v/>
      </c>
      <c r="N142" s="308" t="str">
        <f t="shared" si="24"/>
        <v/>
      </c>
      <c r="O142" s="308" t="e">
        <f t="shared" si="25"/>
        <v>#REF!</v>
      </c>
    </row>
    <row r="143" spans="1:15" x14ac:dyDescent="0.3">
      <c r="A143" s="306">
        <v>41416</v>
      </c>
      <c r="B143" s="307">
        <f t="shared" si="18"/>
        <v>5</v>
      </c>
      <c r="C143" s="307">
        <f t="shared" si="19"/>
        <v>1</v>
      </c>
      <c r="D143" s="305">
        <f t="shared" si="20"/>
        <v>2936.4744549836064</v>
      </c>
      <c r="E143" s="305">
        <f>SUM(D$2:D143)</f>
        <v>572353.48950963956</v>
      </c>
      <c r="F143" s="305">
        <f>Model!$F$31</f>
        <v>2771911</v>
      </c>
      <c r="G143" s="305">
        <f>Model!$G$31</f>
        <v>2779989</v>
      </c>
      <c r="H143" s="305">
        <f>Model!$H$31</f>
        <v>2814613</v>
      </c>
      <c r="I143" s="305">
        <f>Model!$I$31</f>
        <v>2798744</v>
      </c>
      <c r="J143" s="305" t="e">
        <f>Model!#REF!</f>
        <v>#REF!</v>
      </c>
      <c r="K143" s="308" t="str">
        <f t="shared" si="21"/>
        <v/>
      </c>
      <c r="L143" s="308" t="str">
        <f t="shared" si="22"/>
        <v/>
      </c>
      <c r="M143" s="308" t="str">
        <f t="shared" si="23"/>
        <v/>
      </c>
      <c r="N143" s="308" t="str">
        <f t="shared" si="24"/>
        <v/>
      </c>
      <c r="O143" s="308" t="e">
        <f t="shared" si="25"/>
        <v>#REF!</v>
      </c>
    </row>
    <row r="144" spans="1:15" x14ac:dyDescent="0.3">
      <c r="A144" s="306">
        <v>41417</v>
      </c>
      <c r="B144" s="307">
        <f t="shared" si="18"/>
        <v>5</v>
      </c>
      <c r="C144" s="307">
        <f t="shared" si="19"/>
        <v>1</v>
      </c>
      <c r="D144" s="305">
        <f t="shared" si="20"/>
        <v>2936.4744549836064</v>
      </c>
      <c r="E144" s="305">
        <f>SUM(D$2:D144)</f>
        <v>575289.96396462317</v>
      </c>
      <c r="F144" s="305">
        <f>Model!$F$31</f>
        <v>2771911</v>
      </c>
      <c r="G144" s="305">
        <f>Model!$G$31</f>
        <v>2779989</v>
      </c>
      <c r="H144" s="305">
        <f>Model!$H$31</f>
        <v>2814613</v>
      </c>
      <c r="I144" s="305">
        <f>Model!$I$31</f>
        <v>2798744</v>
      </c>
      <c r="J144" s="305" t="e">
        <f>Model!#REF!</f>
        <v>#REF!</v>
      </c>
      <c r="K144" s="308" t="str">
        <f t="shared" si="21"/>
        <v/>
      </c>
      <c r="L144" s="308" t="str">
        <f t="shared" si="22"/>
        <v/>
      </c>
      <c r="M144" s="308" t="str">
        <f t="shared" si="23"/>
        <v/>
      </c>
      <c r="N144" s="308" t="str">
        <f t="shared" si="24"/>
        <v/>
      </c>
      <c r="O144" s="308" t="e">
        <f t="shared" si="25"/>
        <v>#REF!</v>
      </c>
    </row>
    <row r="145" spans="1:15" x14ac:dyDescent="0.3">
      <c r="A145" s="306">
        <v>41418</v>
      </c>
      <c r="B145" s="307">
        <f t="shared" si="18"/>
        <v>5</v>
      </c>
      <c r="C145" s="307">
        <f t="shared" si="19"/>
        <v>1</v>
      </c>
      <c r="D145" s="305">
        <f t="shared" si="20"/>
        <v>2936.4744549836064</v>
      </c>
      <c r="E145" s="305">
        <f>SUM(D$2:D145)</f>
        <v>578226.43841960677</v>
      </c>
      <c r="F145" s="305">
        <f>Model!$F$31</f>
        <v>2771911</v>
      </c>
      <c r="G145" s="305">
        <f>Model!$G$31</f>
        <v>2779989</v>
      </c>
      <c r="H145" s="305">
        <f>Model!$H$31</f>
        <v>2814613</v>
      </c>
      <c r="I145" s="305">
        <f>Model!$I$31</f>
        <v>2798744</v>
      </c>
      <c r="J145" s="305" t="e">
        <f>Model!#REF!</f>
        <v>#REF!</v>
      </c>
      <c r="K145" s="308" t="str">
        <f t="shared" si="21"/>
        <v/>
      </c>
      <c r="L145" s="308" t="str">
        <f t="shared" si="22"/>
        <v/>
      </c>
      <c r="M145" s="308" t="str">
        <f t="shared" si="23"/>
        <v/>
      </c>
      <c r="N145" s="308" t="str">
        <f t="shared" si="24"/>
        <v/>
      </c>
      <c r="O145" s="308" t="e">
        <f t="shared" si="25"/>
        <v>#REF!</v>
      </c>
    </row>
    <row r="146" spans="1:15" x14ac:dyDescent="0.3">
      <c r="A146" s="306">
        <v>41419</v>
      </c>
      <c r="B146" s="307">
        <f t="shared" si="18"/>
        <v>5</v>
      </c>
      <c r="C146" s="307">
        <f t="shared" si="19"/>
        <v>1</v>
      </c>
      <c r="D146" s="305">
        <f t="shared" si="20"/>
        <v>2936.4744549836064</v>
      </c>
      <c r="E146" s="305">
        <f>SUM(D$2:D146)</f>
        <v>581162.91287459037</v>
      </c>
      <c r="F146" s="305">
        <f>Model!$F$31</f>
        <v>2771911</v>
      </c>
      <c r="G146" s="305">
        <f>Model!$G$31</f>
        <v>2779989</v>
      </c>
      <c r="H146" s="305">
        <f>Model!$H$31</f>
        <v>2814613</v>
      </c>
      <c r="I146" s="305">
        <f>Model!$I$31</f>
        <v>2798744</v>
      </c>
      <c r="J146" s="305" t="e">
        <f>Model!#REF!</f>
        <v>#REF!</v>
      </c>
      <c r="K146" s="308" t="str">
        <f t="shared" si="21"/>
        <v/>
      </c>
      <c r="L146" s="308" t="str">
        <f t="shared" si="22"/>
        <v/>
      </c>
      <c r="M146" s="308" t="str">
        <f t="shared" si="23"/>
        <v/>
      </c>
      <c r="N146" s="308" t="str">
        <f t="shared" si="24"/>
        <v/>
      </c>
      <c r="O146" s="308" t="e">
        <f t="shared" si="25"/>
        <v>#REF!</v>
      </c>
    </row>
    <row r="147" spans="1:15" x14ac:dyDescent="0.3">
      <c r="A147" s="306">
        <v>41420</v>
      </c>
      <c r="B147" s="307">
        <f t="shared" si="18"/>
        <v>5</v>
      </c>
      <c r="C147" s="307">
        <f t="shared" si="19"/>
        <v>1</v>
      </c>
      <c r="D147" s="305">
        <f t="shared" si="20"/>
        <v>2936.4744549836064</v>
      </c>
      <c r="E147" s="305">
        <f>SUM(D$2:D147)</f>
        <v>584099.38732957398</v>
      </c>
      <c r="F147" s="305">
        <f>Model!$F$31</f>
        <v>2771911</v>
      </c>
      <c r="G147" s="305">
        <f>Model!$G$31</f>
        <v>2779989</v>
      </c>
      <c r="H147" s="305">
        <f>Model!$H$31</f>
        <v>2814613</v>
      </c>
      <c r="I147" s="305">
        <f>Model!$I$31</f>
        <v>2798744</v>
      </c>
      <c r="J147" s="305" t="e">
        <f>Model!#REF!</f>
        <v>#REF!</v>
      </c>
      <c r="K147" s="308" t="str">
        <f t="shared" si="21"/>
        <v/>
      </c>
      <c r="L147" s="308" t="str">
        <f t="shared" si="22"/>
        <v/>
      </c>
      <c r="M147" s="308" t="str">
        <f t="shared" si="23"/>
        <v/>
      </c>
      <c r="N147" s="308" t="str">
        <f t="shared" si="24"/>
        <v/>
      </c>
      <c r="O147" s="308" t="e">
        <f t="shared" si="25"/>
        <v>#REF!</v>
      </c>
    </row>
    <row r="148" spans="1:15" x14ac:dyDescent="0.3">
      <c r="A148" s="306">
        <v>41421</v>
      </c>
      <c r="B148" s="307">
        <f t="shared" si="18"/>
        <v>5</v>
      </c>
      <c r="C148" s="307">
        <f t="shared" si="19"/>
        <v>1</v>
      </c>
      <c r="D148" s="305">
        <f t="shared" si="20"/>
        <v>2936.4744549836064</v>
      </c>
      <c r="E148" s="305">
        <f>SUM(D$2:D148)</f>
        <v>587035.86178455758</v>
      </c>
      <c r="F148" s="305">
        <f>Model!$F$31</f>
        <v>2771911</v>
      </c>
      <c r="G148" s="305">
        <f>Model!$G$31</f>
        <v>2779989</v>
      </c>
      <c r="H148" s="305">
        <f>Model!$H$31</f>
        <v>2814613</v>
      </c>
      <c r="I148" s="305">
        <f>Model!$I$31</f>
        <v>2798744</v>
      </c>
      <c r="J148" s="305" t="e">
        <f>Model!#REF!</f>
        <v>#REF!</v>
      </c>
      <c r="K148" s="308" t="str">
        <f t="shared" si="21"/>
        <v/>
      </c>
      <c r="L148" s="308" t="str">
        <f t="shared" si="22"/>
        <v/>
      </c>
      <c r="M148" s="308" t="str">
        <f t="shared" si="23"/>
        <v/>
      </c>
      <c r="N148" s="308" t="str">
        <f t="shared" si="24"/>
        <v/>
      </c>
      <c r="O148" s="308" t="e">
        <f t="shared" si="25"/>
        <v>#REF!</v>
      </c>
    </row>
    <row r="149" spans="1:15" x14ac:dyDescent="0.3">
      <c r="A149" s="306">
        <v>41422</v>
      </c>
      <c r="B149" s="307">
        <f t="shared" si="18"/>
        <v>5</v>
      </c>
      <c r="C149" s="307">
        <f t="shared" si="19"/>
        <v>1</v>
      </c>
      <c r="D149" s="305">
        <f t="shared" si="20"/>
        <v>2936.4744549836064</v>
      </c>
      <c r="E149" s="305">
        <f>SUM(D$2:D149)</f>
        <v>589972.33623954118</v>
      </c>
      <c r="F149" s="305">
        <f>Model!$F$31</f>
        <v>2771911</v>
      </c>
      <c r="G149" s="305">
        <f>Model!$G$31</f>
        <v>2779989</v>
      </c>
      <c r="H149" s="305">
        <f>Model!$H$31</f>
        <v>2814613</v>
      </c>
      <c r="I149" s="305">
        <f>Model!$I$31</f>
        <v>2798744</v>
      </c>
      <c r="J149" s="305" t="e">
        <f>Model!#REF!</f>
        <v>#REF!</v>
      </c>
      <c r="K149" s="308" t="str">
        <f t="shared" si="21"/>
        <v/>
      </c>
      <c r="L149" s="308" t="str">
        <f t="shared" si="22"/>
        <v/>
      </c>
      <c r="M149" s="308" t="str">
        <f t="shared" si="23"/>
        <v/>
      </c>
      <c r="N149" s="308" t="str">
        <f t="shared" si="24"/>
        <v/>
      </c>
      <c r="O149" s="308" t="e">
        <f t="shared" si="25"/>
        <v>#REF!</v>
      </c>
    </row>
    <row r="150" spans="1:15" x14ac:dyDescent="0.3">
      <c r="A150" s="306">
        <v>41423</v>
      </c>
      <c r="B150" s="307">
        <f t="shared" si="18"/>
        <v>5</v>
      </c>
      <c r="C150" s="307">
        <f t="shared" si="19"/>
        <v>1</v>
      </c>
      <c r="D150" s="305">
        <f t="shared" si="20"/>
        <v>2936.4744549836064</v>
      </c>
      <c r="E150" s="305">
        <f>SUM(D$2:D150)</f>
        <v>592908.81069452479</v>
      </c>
      <c r="F150" s="305">
        <f>Model!$F$31</f>
        <v>2771911</v>
      </c>
      <c r="G150" s="305">
        <f>Model!$G$31</f>
        <v>2779989</v>
      </c>
      <c r="H150" s="305">
        <f>Model!$H$31</f>
        <v>2814613</v>
      </c>
      <c r="I150" s="305">
        <f>Model!$I$31</f>
        <v>2798744</v>
      </c>
      <c r="J150" s="305" t="e">
        <f>Model!#REF!</f>
        <v>#REF!</v>
      </c>
      <c r="K150" s="308" t="str">
        <f t="shared" si="21"/>
        <v/>
      </c>
      <c r="L150" s="308" t="str">
        <f t="shared" si="22"/>
        <v/>
      </c>
      <c r="M150" s="308" t="str">
        <f t="shared" si="23"/>
        <v/>
      </c>
      <c r="N150" s="308" t="str">
        <f t="shared" si="24"/>
        <v/>
      </c>
      <c r="O150" s="308" t="e">
        <f t="shared" si="25"/>
        <v>#REF!</v>
      </c>
    </row>
    <row r="151" spans="1:15" x14ac:dyDescent="0.3">
      <c r="A151" s="306">
        <v>41424</v>
      </c>
      <c r="B151" s="307">
        <f t="shared" si="18"/>
        <v>5</v>
      </c>
      <c r="C151" s="307">
        <f t="shared" si="19"/>
        <v>1</v>
      </c>
      <c r="D151" s="305">
        <f t="shared" si="20"/>
        <v>2936.4744549836064</v>
      </c>
      <c r="E151" s="305">
        <f>SUM(D$2:D151)</f>
        <v>595845.28514950839</v>
      </c>
      <c r="F151" s="305">
        <f>Model!$F$31</f>
        <v>2771911</v>
      </c>
      <c r="G151" s="305">
        <f>Model!$G$31</f>
        <v>2779989</v>
      </c>
      <c r="H151" s="305">
        <f>Model!$H$31</f>
        <v>2814613</v>
      </c>
      <c r="I151" s="305">
        <f>Model!$I$31</f>
        <v>2798744</v>
      </c>
      <c r="J151" s="305" t="e">
        <f>Model!#REF!</f>
        <v>#REF!</v>
      </c>
      <c r="K151" s="308" t="str">
        <f t="shared" si="21"/>
        <v/>
      </c>
      <c r="L151" s="308" t="str">
        <f t="shared" si="22"/>
        <v/>
      </c>
      <c r="M151" s="308" t="str">
        <f t="shared" si="23"/>
        <v/>
      </c>
      <c r="N151" s="308" t="str">
        <f t="shared" si="24"/>
        <v/>
      </c>
      <c r="O151" s="308" t="e">
        <f t="shared" si="25"/>
        <v>#REF!</v>
      </c>
    </row>
    <row r="152" spans="1:15" x14ac:dyDescent="0.3">
      <c r="A152" s="306">
        <v>41425</v>
      </c>
      <c r="B152" s="307">
        <f t="shared" si="18"/>
        <v>5</v>
      </c>
      <c r="C152" s="307">
        <f t="shared" si="19"/>
        <v>1</v>
      </c>
      <c r="D152" s="305">
        <f t="shared" si="20"/>
        <v>2936.4744549836064</v>
      </c>
      <c r="E152" s="305">
        <f>SUM(D$2:D152)</f>
        <v>598781.75960449199</v>
      </c>
      <c r="F152" s="305">
        <f>Model!$F$31</f>
        <v>2771911</v>
      </c>
      <c r="G152" s="305">
        <f>Model!$G$31</f>
        <v>2779989</v>
      </c>
      <c r="H152" s="305">
        <f>Model!$H$31</f>
        <v>2814613</v>
      </c>
      <c r="I152" s="305">
        <f>Model!$I$31</f>
        <v>2798744</v>
      </c>
      <c r="J152" s="305" t="e">
        <f>Model!#REF!</f>
        <v>#REF!</v>
      </c>
      <c r="K152" s="308" t="str">
        <f t="shared" si="21"/>
        <v/>
      </c>
      <c r="L152" s="308" t="str">
        <f t="shared" si="22"/>
        <v/>
      </c>
      <c r="M152" s="308" t="str">
        <f t="shared" si="23"/>
        <v/>
      </c>
      <c r="N152" s="308" t="str">
        <f t="shared" si="24"/>
        <v/>
      </c>
      <c r="O152" s="308" t="e">
        <f t="shared" si="25"/>
        <v>#REF!</v>
      </c>
    </row>
    <row r="153" spans="1:15" x14ac:dyDescent="0.3">
      <c r="A153" s="306">
        <v>41426</v>
      </c>
      <c r="B153" s="307">
        <f t="shared" si="18"/>
        <v>6</v>
      </c>
      <c r="C153" s="307">
        <f t="shared" si="19"/>
        <v>1</v>
      </c>
      <c r="D153" s="305">
        <f t="shared" si="20"/>
        <v>2936.4744549836064</v>
      </c>
      <c r="E153" s="305">
        <f>SUM(D$2:D153)</f>
        <v>601718.2340594756</v>
      </c>
      <c r="F153" s="305">
        <f>Model!$F$31</f>
        <v>2771911</v>
      </c>
      <c r="G153" s="305">
        <f>Model!$G$31</f>
        <v>2779989</v>
      </c>
      <c r="H153" s="305">
        <f>Model!$H$31</f>
        <v>2814613</v>
      </c>
      <c r="I153" s="305">
        <f>Model!$I$31</f>
        <v>2798744</v>
      </c>
      <c r="J153" s="305" t="e">
        <f>Model!#REF!</f>
        <v>#REF!</v>
      </c>
      <c r="K153" s="308" t="str">
        <f t="shared" si="21"/>
        <v/>
      </c>
      <c r="L153" s="308" t="str">
        <f t="shared" si="22"/>
        <v/>
      </c>
      <c r="M153" s="308" t="str">
        <f t="shared" si="23"/>
        <v/>
      </c>
      <c r="N153" s="308" t="str">
        <f t="shared" si="24"/>
        <v/>
      </c>
      <c r="O153" s="308" t="e">
        <f t="shared" si="25"/>
        <v>#REF!</v>
      </c>
    </row>
    <row r="154" spans="1:15" x14ac:dyDescent="0.3">
      <c r="A154" s="306">
        <v>41427</v>
      </c>
      <c r="B154" s="307">
        <f t="shared" si="18"/>
        <v>6</v>
      </c>
      <c r="C154" s="307">
        <f t="shared" si="19"/>
        <v>1</v>
      </c>
      <c r="D154" s="305">
        <f t="shared" si="20"/>
        <v>2936.4744549836064</v>
      </c>
      <c r="E154" s="305">
        <f>SUM(D$2:D154)</f>
        <v>604654.7085144592</v>
      </c>
      <c r="F154" s="305">
        <f>Model!$F$31</f>
        <v>2771911</v>
      </c>
      <c r="G154" s="305">
        <f>Model!$G$31</f>
        <v>2779989</v>
      </c>
      <c r="H154" s="305">
        <f>Model!$H$31</f>
        <v>2814613</v>
      </c>
      <c r="I154" s="305">
        <f>Model!$I$31</f>
        <v>2798744</v>
      </c>
      <c r="J154" s="305" t="e">
        <f>Model!#REF!</f>
        <v>#REF!</v>
      </c>
      <c r="K154" s="308" t="str">
        <f t="shared" si="21"/>
        <v/>
      </c>
      <c r="L154" s="308" t="str">
        <f t="shared" si="22"/>
        <v/>
      </c>
      <c r="M154" s="308" t="str">
        <f t="shared" si="23"/>
        <v/>
      </c>
      <c r="N154" s="308" t="str">
        <f t="shared" si="24"/>
        <v/>
      </c>
      <c r="O154" s="308" t="e">
        <f t="shared" si="25"/>
        <v>#REF!</v>
      </c>
    </row>
    <row r="155" spans="1:15" x14ac:dyDescent="0.3">
      <c r="A155" s="306">
        <v>41428</v>
      </c>
      <c r="B155" s="307">
        <f t="shared" si="18"/>
        <v>6</v>
      </c>
      <c r="C155" s="307">
        <f t="shared" si="19"/>
        <v>1</v>
      </c>
      <c r="D155" s="305">
        <f t="shared" si="20"/>
        <v>2936.4744549836064</v>
      </c>
      <c r="E155" s="305">
        <f>SUM(D$2:D155)</f>
        <v>607591.1829694428</v>
      </c>
      <c r="F155" s="305">
        <f>Model!$F$31</f>
        <v>2771911</v>
      </c>
      <c r="G155" s="305">
        <f>Model!$G$31</f>
        <v>2779989</v>
      </c>
      <c r="H155" s="305">
        <f>Model!$H$31</f>
        <v>2814613</v>
      </c>
      <c r="I155" s="305">
        <f>Model!$I$31</f>
        <v>2798744</v>
      </c>
      <c r="J155" s="305" t="e">
        <f>Model!#REF!</f>
        <v>#REF!</v>
      </c>
      <c r="K155" s="308" t="str">
        <f t="shared" si="21"/>
        <v/>
      </c>
      <c r="L155" s="308" t="str">
        <f t="shared" si="22"/>
        <v/>
      </c>
      <c r="M155" s="308" t="str">
        <f t="shared" si="23"/>
        <v/>
      </c>
      <c r="N155" s="308" t="str">
        <f t="shared" si="24"/>
        <v/>
      </c>
      <c r="O155" s="308" t="e">
        <f t="shared" si="25"/>
        <v>#REF!</v>
      </c>
    </row>
    <row r="156" spans="1:15" x14ac:dyDescent="0.3">
      <c r="A156" s="306">
        <v>41429</v>
      </c>
      <c r="B156" s="307">
        <f t="shared" si="18"/>
        <v>6</v>
      </c>
      <c r="C156" s="307">
        <f t="shared" si="19"/>
        <v>1</v>
      </c>
      <c r="D156" s="305">
        <f t="shared" si="20"/>
        <v>2936.4744549836064</v>
      </c>
      <c r="E156" s="305">
        <f>SUM(D$2:D156)</f>
        <v>610527.6574244264</v>
      </c>
      <c r="F156" s="305">
        <f>Model!$F$31</f>
        <v>2771911</v>
      </c>
      <c r="G156" s="305">
        <f>Model!$G$31</f>
        <v>2779989</v>
      </c>
      <c r="H156" s="305">
        <f>Model!$H$31</f>
        <v>2814613</v>
      </c>
      <c r="I156" s="305">
        <f>Model!$I$31</f>
        <v>2798744</v>
      </c>
      <c r="J156" s="305" t="e">
        <f>Model!#REF!</f>
        <v>#REF!</v>
      </c>
      <c r="K156" s="308" t="str">
        <f t="shared" si="21"/>
        <v/>
      </c>
      <c r="L156" s="308" t="str">
        <f t="shared" si="22"/>
        <v/>
      </c>
      <c r="M156" s="308" t="str">
        <f t="shared" si="23"/>
        <v/>
      </c>
      <c r="N156" s="308" t="str">
        <f t="shared" si="24"/>
        <v/>
      </c>
      <c r="O156" s="308" t="e">
        <f t="shared" si="25"/>
        <v>#REF!</v>
      </c>
    </row>
    <row r="157" spans="1:15" x14ac:dyDescent="0.3">
      <c r="A157" s="306">
        <v>41430</v>
      </c>
      <c r="B157" s="307">
        <f t="shared" si="18"/>
        <v>6</v>
      </c>
      <c r="C157" s="307">
        <f t="shared" si="19"/>
        <v>1</v>
      </c>
      <c r="D157" s="305">
        <f t="shared" si="20"/>
        <v>2936.4744549836064</v>
      </c>
      <c r="E157" s="305">
        <f>SUM(D$2:D157)</f>
        <v>613464.13187941001</v>
      </c>
      <c r="F157" s="305">
        <f>Model!$F$31</f>
        <v>2771911</v>
      </c>
      <c r="G157" s="305">
        <f>Model!$G$31</f>
        <v>2779989</v>
      </c>
      <c r="H157" s="305">
        <f>Model!$H$31</f>
        <v>2814613</v>
      </c>
      <c r="I157" s="305">
        <f>Model!$I$31</f>
        <v>2798744</v>
      </c>
      <c r="J157" s="305" t="e">
        <f>Model!#REF!</f>
        <v>#REF!</v>
      </c>
      <c r="K157" s="308" t="str">
        <f t="shared" si="21"/>
        <v/>
      </c>
      <c r="L157" s="308" t="str">
        <f t="shared" si="22"/>
        <v/>
      </c>
      <c r="M157" s="308" t="str">
        <f t="shared" si="23"/>
        <v/>
      </c>
      <c r="N157" s="308" t="str">
        <f t="shared" si="24"/>
        <v/>
      </c>
      <c r="O157" s="308" t="e">
        <f t="shared" si="25"/>
        <v>#REF!</v>
      </c>
    </row>
    <row r="158" spans="1:15" x14ac:dyDescent="0.3">
      <c r="A158" s="306">
        <v>41431</v>
      </c>
      <c r="B158" s="307">
        <f t="shared" si="18"/>
        <v>6</v>
      </c>
      <c r="C158" s="307">
        <f t="shared" si="19"/>
        <v>1</v>
      </c>
      <c r="D158" s="305">
        <f t="shared" si="20"/>
        <v>2936.4744549836064</v>
      </c>
      <c r="E158" s="305">
        <f>SUM(D$2:D158)</f>
        <v>616400.60633439361</v>
      </c>
      <c r="F158" s="305">
        <f>Model!$F$31</f>
        <v>2771911</v>
      </c>
      <c r="G158" s="305">
        <f>Model!$G$31</f>
        <v>2779989</v>
      </c>
      <c r="H158" s="305">
        <f>Model!$H$31</f>
        <v>2814613</v>
      </c>
      <c r="I158" s="305">
        <f>Model!$I$31</f>
        <v>2798744</v>
      </c>
      <c r="J158" s="305" t="e">
        <f>Model!#REF!</f>
        <v>#REF!</v>
      </c>
      <c r="K158" s="308" t="str">
        <f t="shared" si="21"/>
        <v/>
      </c>
      <c r="L158" s="308" t="str">
        <f t="shared" si="22"/>
        <v/>
      </c>
      <c r="M158" s="308" t="str">
        <f t="shared" si="23"/>
        <v/>
      </c>
      <c r="N158" s="308" t="str">
        <f t="shared" si="24"/>
        <v/>
      </c>
      <c r="O158" s="308" t="e">
        <f t="shared" si="25"/>
        <v>#REF!</v>
      </c>
    </row>
    <row r="159" spans="1:15" x14ac:dyDescent="0.3">
      <c r="A159" s="306">
        <v>41432</v>
      </c>
      <c r="B159" s="307">
        <f t="shared" si="18"/>
        <v>6</v>
      </c>
      <c r="C159" s="307">
        <f t="shared" si="19"/>
        <v>1</v>
      </c>
      <c r="D159" s="305">
        <f t="shared" si="20"/>
        <v>2936.4744549836064</v>
      </c>
      <c r="E159" s="305">
        <f>SUM(D$2:D159)</f>
        <v>619337.08078937721</v>
      </c>
      <c r="F159" s="305">
        <f>Model!$F$31</f>
        <v>2771911</v>
      </c>
      <c r="G159" s="305">
        <f>Model!$G$31</f>
        <v>2779989</v>
      </c>
      <c r="H159" s="305">
        <f>Model!$H$31</f>
        <v>2814613</v>
      </c>
      <c r="I159" s="305">
        <f>Model!$I$31</f>
        <v>2798744</v>
      </c>
      <c r="J159" s="305" t="e">
        <f>Model!#REF!</f>
        <v>#REF!</v>
      </c>
      <c r="K159" s="308" t="str">
        <f t="shared" si="21"/>
        <v/>
      </c>
      <c r="L159" s="308" t="str">
        <f t="shared" si="22"/>
        <v/>
      </c>
      <c r="M159" s="308" t="str">
        <f t="shared" si="23"/>
        <v/>
      </c>
      <c r="N159" s="308" t="str">
        <f t="shared" si="24"/>
        <v/>
      </c>
      <c r="O159" s="308" t="e">
        <f t="shared" si="25"/>
        <v>#REF!</v>
      </c>
    </row>
    <row r="160" spans="1:15" x14ac:dyDescent="0.3">
      <c r="A160" s="306">
        <v>41433</v>
      </c>
      <c r="B160" s="307">
        <f t="shared" si="18"/>
        <v>6</v>
      </c>
      <c r="C160" s="307">
        <f t="shared" si="19"/>
        <v>1</v>
      </c>
      <c r="D160" s="305">
        <f t="shared" si="20"/>
        <v>2936.4744549836064</v>
      </c>
      <c r="E160" s="305">
        <f>SUM(D$2:D160)</f>
        <v>622273.55524436082</v>
      </c>
      <c r="F160" s="305">
        <f>Model!$F$31</f>
        <v>2771911</v>
      </c>
      <c r="G160" s="305">
        <f>Model!$G$31</f>
        <v>2779989</v>
      </c>
      <c r="H160" s="305">
        <f>Model!$H$31</f>
        <v>2814613</v>
      </c>
      <c r="I160" s="305">
        <f>Model!$I$31</f>
        <v>2798744</v>
      </c>
      <c r="J160" s="305" t="e">
        <f>Model!#REF!</f>
        <v>#REF!</v>
      </c>
      <c r="K160" s="308" t="str">
        <f t="shared" si="21"/>
        <v/>
      </c>
      <c r="L160" s="308" t="str">
        <f t="shared" si="22"/>
        <v/>
      </c>
      <c r="M160" s="308" t="str">
        <f t="shared" si="23"/>
        <v/>
      </c>
      <c r="N160" s="308" t="str">
        <f t="shared" si="24"/>
        <v/>
      </c>
      <c r="O160" s="308" t="e">
        <f t="shared" si="25"/>
        <v>#REF!</v>
      </c>
    </row>
    <row r="161" spans="1:15" x14ac:dyDescent="0.3">
      <c r="A161" s="306">
        <v>41434</v>
      </c>
      <c r="B161" s="307">
        <f t="shared" si="18"/>
        <v>6</v>
      </c>
      <c r="C161" s="307">
        <f t="shared" si="19"/>
        <v>1</v>
      </c>
      <c r="D161" s="305">
        <f t="shared" si="20"/>
        <v>2936.4744549836064</v>
      </c>
      <c r="E161" s="305">
        <f>SUM(D$2:D161)</f>
        <v>625210.02969934442</v>
      </c>
      <c r="F161" s="305">
        <f>Model!$F$31</f>
        <v>2771911</v>
      </c>
      <c r="G161" s="305">
        <f>Model!$G$31</f>
        <v>2779989</v>
      </c>
      <c r="H161" s="305">
        <f>Model!$H$31</f>
        <v>2814613</v>
      </c>
      <c r="I161" s="305">
        <f>Model!$I$31</f>
        <v>2798744</v>
      </c>
      <c r="J161" s="305" t="e">
        <f>Model!#REF!</f>
        <v>#REF!</v>
      </c>
      <c r="K161" s="308" t="str">
        <f t="shared" si="21"/>
        <v/>
      </c>
      <c r="L161" s="308" t="str">
        <f t="shared" si="22"/>
        <v/>
      </c>
      <c r="M161" s="308" t="str">
        <f t="shared" si="23"/>
        <v/>
      </c>
      <c r="N161" s="308" t="str">
        <f t="shared" si="24"/>
        <v/>
      </c>
      <c r="O161" s="308" t="e">
        <f t="shared" si="25"/>
        <v>#REF!</v>
      </c>
    </row>
    <row r="162" spans="1:15" x14ac:dyDescent="0.3">
      <c r="A162" s="306">
        <v>41435</v>
      </c>
      <c r="B162" s="307">
        <f t="shared" si="18"/>
        <v>6</v>
      </c>
      <c r="C162" s="307">
        <f t="shared" si="19"/>
        <v>1</v>
      </c>
      <c r="D162" s="305">
        <f t="shared" si="20"/>
        <v>2936.4744549836064</v>
      </c>
      <c r="E162" s="305">
        <f>SUM(D$2:D162)</f>
        <v>628146.50415432802</v>
      </c>
      <c r="F162" s="305">
        <f>Model!$F$31</f>
        <v>2771911</v>
      </c>
      <c r="G162" s="305">
        <f>Model!$G$31</f>
        <v>2779989</v>
      </c>
      <c r="H162" s="305">
        <f>Model!$H$31</f>
        <v>2814613</v>
      </c>
      <c r="I162" s="305">
        <f>Model!$I$31</f>
        <v>2798744</v>
      </c>
      <c r="J162" s="305" t="e">
        <f>Model!#REF!</f>
        <v>#REF!</v>
      </c>
      <c r="K162" s="308" t="str">
        <f t="shared" si="21"/>
        <v/>
      </c>
      <c r="L162" s="308" t="str">
        <f t="shared" si="22"/>
        <v/>
      </c>
      <c r="M162" s="308" t="str">
        <f t="shared" si="23"/>
        <v/>
      </c>
      <c r="N162" s="308" t="str">
        <f t="shared" si="24"/>
        <v/>
      </c>
      <c r="O162" s="308" t="e">
        <f t="shared" si="25"/>
        <v>#REF!</v>
      </c>
    </row>
    <row r="163" spans="1:15" x14ac:dyDescent="0.3">
      <c r="A163" s="306">
        <v>41436</v>
      </c>
      <c r="B163" s="307">
        <f t="shared" si="18"/>
        <v>6</v>
      </c>
      <c r="C163" s="307">
        <f t="shared" si="19"/>
        <v>1</v>
      </c>
      <c r="D163" s="305">
        <f t="shared" si="20"/>
        <v>2936.4744549836064</v>
      </c>
      <c r="E163" s="305">
        <f>SUM(D$2:D163)</f>
        <v>631082.97860931163</v>
      </c>
      <c r="F163" s="305">
        <f>Model!$F$31</f>
        <v>2771911</v>
      </c>
      <c r="G163" s="305">
        <f>Model!$G$31</f>
        <v>2779989</v>
      </c>
      <c r="H163" s="305">
        <f>Model!$H$31</f>
        <v>2814613</v>
      </c>
      <c r="I163" s="305">
        <f>Model!$I$31</f>
        <v>2798744</v>
      </c>
      <c r="J163" s="305" t="e">
        <f>Model!#REF!</f>
        <v>#REF!</v>
      </c>
      <c r="K163" s="308" t="str">
        <f t="shared" si="21"/>
        <v/>
      </c>
      <c r="L163" s="308" t="str">
        <f t="shared" si="22"/>
        <v/>
      </c>
      <c r="M163" s="308" t="str">
        <f t="shared" si="23"/>
        <v/>
      </c>
      <c r="N163" s="308" t="str">
        <f t="shared" si="24"/>
        <v/>
      </c>
      <c r="O163" s="308" t="e">
        <f t="shared" si="25"/>
        <v>#REF!</v>
      </c>
    </row>
    <row r="164" spans="1:15" x14ac:dyDescent="0.3">
      <c r="A164" s="306">
        <v>41437</v>
      </c>
      <c r="B164" s="307">
        <f t="shared" si="18"/>
        <v>6</v>
      </c>
      <c r="C164" s="307">
        <f t="shared" si="19"/>
        <v>1</v>
      </c>
      <c r="D164" s="305">
        <f t="shared" si="20"/>
        <v>2936.4744549836064</v>
      </c>
      <c r="E164" s="305">
        <f>SUM(D$2:D164)</f>
        <v>634019.45306429523</v>
      </c>
      <c r="F164" s="305">
        <f>Model!$F$31</f>
        <v>2771911</v>
      </c>
      <c r="G164" s="305">
        <f>Model!$G$31</f>
        <v>2779989</v>
      </c>
      <c r="H164" s="305">
        <f>Model!$H$31</f>
        <v>2814613</v>
      </c>
      <c r="I164" s="305">
        <f>Model!$I$31</f>
        <v>2798744</v>
      </c>
      <c r="J164" s="305" t="e">
        <f>Model!#REF!</f>
        <v>#REF!</v>
      </c>
      <c r="K164" s="308" t="str">
        <f t="shared" si="21"/>
        <v/>
      </c>
      <c r="L164" s="308" t="str">
        <f t="shared" si="22"/>
        <v/>
      </c>
      <c r="M164" s="308" t="str">
        <f t="shared" si="23"/>
        <v/>
      </c>
      <c r="N164" s="308" t="str">
        <f t="shared" si="24"/>
        <v/>
      </c>
      <c r="O164" s="308" t="e">
        <f t="shared" si="25"/>
        <v>#REF!</v>
      </c>
    </row>
    <row r="165" spans="1:15" x14ac:dyDescent="0.3">
      <c r="A165" s="306">
        <v>41438</v>
      </c>
      <c r="B165" s="307">
        <f t="shared" si="18"/>
        <v>6</v>
      </c>
      <c r="C165" s="307">
        <f t="shared" si="19"/>
        <v>1</v>
      </c>
      <c r="D165" s="305">
        <f t="shared" si="20"/>
        <v>2936.4744549836064</v>
      </c>
      <c r="E165" s="305">
        <f>SUM(D$2:D165)</f>
        <v>636955.92751927883</v>
      </c>
      <c r="F165" s="305">
        <f>Model!$F$31</f>
        <v>2771911</v>
      </c>
      <c r="G165" s="305">
        <f>Model!$G$31</f>
        <v>2779989</v>
      </c>
      <c r="H165" s="305">
        <f>Model!$H$31</f>
        <v>2814613</v>
      </c>
      <c r="I165" s="305">
        <f>Model!$I$31</f>
        <v>2798744</v>
      </c>
      <c r="J165" s="305" t="e">
        <f>Model!#REF!</f>
        <v>#REF!</v>
      </c>
      <c r="K165" s="308" t="str">
        <f t="shared" si="21"/>
        <v/>
      </c>
      <c r="L165" s="308" t="str">
        <f t="shared" si="22"/>
        <v/>
      </c>
      <c r="M165" s="308" t="str">
        <f t="shared" si="23"/>
        <v/>
      </c>
      <c r="N165" s="308" t="str">
        <f t="shared" si="24"/>
        <v/>
      </c>
      <c r="O165" s="308" t="e">
        <f t="shared" si="25"/>
        <v>#REF!</v>
      </c>
    </row>
    <row r="166" spans="1:15" x14ac:dyDescent="0.3">
      <c r="A166" s="306">
        <v>41439</v>
      </c>
      <c r="B166" s="307">
        <f t="shared" si="18"/>
        <v>6</v>
      </c>
      <c r="C166" s="307">
        <f t="shared" si="19"/>
        <v>1</v>
      </c>
      <c r="D166" s="305">
        <f t="shared" si="20"/>
        <v>2936.4744549836064</v>
      </c>
      <c r="E166" s="305">
        <f>SUM(D$2:D166)</f>
        <v>639892.40197426244</v>
      </c>
      <c r="F166" s="305">
        <f>Model!$F$31</f>
        <v>2771911</v>
      </c>
      <c r="G166" s="305">
        <f>Model!$G$31</f>
        <v>2779989</v>
      </c>
      <c r="H166" s="305">
        <f>Model!$H$31</f>
        <v>2814613</v>
      </c>
      <c r="I166" s="305">
        <f>Model!$I$31</f>
        <v>2798744</v>
      </c>
      <c r="J166" s="305" t="e">
        <f>Model!#REF!</f>
        <v>#REF!</v>
      </c>
      <c r="K166" s="308" t="str">
        <f t="shared" si="21"/>
        <v/>
      </c>
      <c r="L166" s="308" t="str">
        <f t="shared" si="22"/>
        <v/>
      </c>
      <c r="M166" s="308" t="str">
        <f t="shared" si="23"/>
        <v/>
      </c>
      <c r="N166" s="308" t="str">
        <f t="shared" si="24"/>
        <v/>
      </c>
      <c r="O166" s="308" t="e">
        <f t="shared" si="25"/>
        <v>#REF!</v>
      </c>
    </row>
    <row r="167" spans="1:15" x14ac:dyDescent="0.3">
      <c r="A167" s="306">
        <v>41440</v>
      </c>
      <c r="B167" s="307">
        <f t="shared" si="18"/>
        <v>6</v>
      </c>
      <c r="C167" s="307">
        <f t="shared" si="19"/>
        <v>1</v>
      </c>
      <c r="D167" s="305">
        <f t="shared" si="20"/>
        <v>2936.4744549836064</v>
      </c>
      <c r="E167" s="305">
        <f>SUM(D$2:D167)</f>
        <v>642828.87642924604</v>
      </c>
      <c r="F167" s="305">
        <f>Model!$F$31</f>
        <v>2771911</v>
      </c>
      <c r="G167" s="305">
        <f>Model!$G$31</f>
        <v>2779989</v>
      </c>
      <c r="H167" s="305">
        <f>Model!$H$31</f>
        <v>2814613</v>
      </c>
      <c r="I167" s="305">
        <f>Model!$I$31</f>
        <v>2798744</v>
      </c>
      <c r="J167" s="305" t="e">
        <f>Model!#REF!</f>
        <v>#REF!</v>
      </c>
      <c r="K167" s="308" t="str">
        <f t="shared" si="21"/>
        <v/>
      </c>
      <c r="L167" s="308" t="str">
        <f t="shared" si="22"/>
        <v/>
      </c>
      <c r="M167" s="308" t="str">
        <f t="shared" si="23"/>
        <v/>
      </c>
      <c r="N167" s="308" t="str">
        <f t="shared" si="24"/>
        <v/>
      </c>
      <c r="O167" s="308" t="e">
        <f t="shared" si="25"/>
        <v>#REF!</v>
      </c>
    </row>
    <row r="168" spans="1:15" x14ac:dyDescent="0.3">
      <c r="A168" s="306">
        <v>41441</v>
      </c>
      <c r="B168" s="307">
        <f t="shared" si="18"/>
        <v>6</v>
      </c>
      <c r="C168" s="307">
        <f t="shared" si="19"/>
        <v>1</v>
      </c>
      <c r="D168" s="305">
        <f t="shared" si="20"/>
        <v>2936.4744549836064</v>
      </c>
      <c r="E168" s="305">
        <f>SUM(D$2:D168)</f>
        <v>645765.35088422964</v>
      </c>
      <c r="F168" s="305">
        <f>Model!$F$31</f>
        <v>2771911</v>
      </c>
      <c r="G168" s="305">
        <f>Model!$G$31</f>
        <v>2779989</v>
      </c>
      <c r="H168" s="305">
        <f>Model!$H$31</f>
        <v>2814613</v>
      </c>
      <c r="I168" s="305">
        <f>Model!$I$31</f>
        <v>2798744</v>
      </c>
      <c r="J168" s="305" t="e">
        <f>Model!#REF!</f>
        <v>#REF!</v>
      </c>
      <c r="K168" s="308" t="str">
        <f t="shared" si="21"/>
        <v/>
      </c>
      <c r="L168" s="308" t="str">
        <f t="shared" si="22"/>
        <v/>
      </c>
      <c r="M168" s="308" t="str">
        <f t="shared" si="23"/>
        <v/>
      </c>
      <c r="N168" s="308" t="str">
        <f t="shared" si="24"/>
        <v/>
      </c>
      <c r="O168" s="308" t="e">
        <f t="shared" si="25"/>
        <v>#REF!</v>
      </c>
    </row>
    <row r="169" spans="1:15" x14ac:dyDescent="0.3">
      <c r="A169" s="306">
        <v>41442</v>
      </c>
      <c r="B169" s="307">
        <f t="shared" si="18"/>
        <v>6</v>
      </c>
      <c r="C169" s="307">
        <f t="shared" si="19"/>
        <v>1</v>
      </c>
      <c r="D169" s="305">
        <f t="shared" si="20"/>
        <v>2936.4744549836064</v>
      </c>
      <c r="E169" s="305">
        <f>SUM(D$2:D169)</f>
        <v>648701.82533921325</v>
      </c>
      <c r="F169" s="305">
        <f>Model!$F$31</f>
        <v>2771911</v>
      </c>
      <c r="G169" s="305">
        <f>Model!$G$31</f>
        <v>2779989</v>
      </c>
      <c r="H169" s="305">
        <f>Model!$H$31</f>
        <v>2814613</v>
      </c>
      <c r="I169" s="305">
        <f>Model!$I$31</f>
        <v>2798744</v>
      </c>
      <c r="J169" s="305" t="e">
        <f>Model!#REF!</f>
        <v>#REF!</v>
      </c>
      <c r="K169" s="308" t="str">
        <f t="shared" si="21"/>
        <v/>
      </c>
      <c r="L169" s="308" t="str">
        <f t="shared" si="22"/>
        <v/>
      </c>
      <c r="M169" s="308" t="str">
        <f t="shared" si="23"/>
        <v/>
      </c>
      <c r="N169" s="308" t="str">
        <f t="shared" si="24"/>
        <v/>
      </c>
      <c r="O169" s="308" t="e">
        <f t="shared" si="25"/>
        <v>#REF!</v>
      </c>
    </row>
    <row r="170" spans="1:15" x14ac:dyDescent="0.3">
      <c r="A170" s="306">
        <v>41443</v>
      </c>
      <c r="B170" s="307">
        <f t="shared" si="18"/>
        <v>6</v>
      </c>
      <c r="C170" s="307">
        <f t="shared" si="19"/>
        <v>1</v>
      </c>
      <c r="D170" s="305">
        <f t="shared" si="20"/>
        <v>2936.4744549836064</v>
      </c>
      <c r="E170" s="305">
        <f>SUM(D$2:D170)</f>
        <v>651638.29979419685</v>
      </c>
      <c r="F170" s="305">
        <f>Model!$F$31</f>
        <v>2771911</v>
      </c>
      <c r="G170" s="305">
        <f>Model!$G$31</f>
        <v>2779989</v>
      </c>
      <c r="H170" s="305">
        <f>Model!$H$31</f>
        <v>2814613</v>
      </c>
      <c r="I170" s="305">
        <f>Model!$I$31</f>
        <v>2798744</v>
      </c>
      <c r="J170" s="305" t="e">
        <f>Model!#REF!</f>
        <v>#REF!</v>
      </c>
      <c r="K170" s="308" t="str">
        <f t="shared" si="21"/>
        <v/>
      </c>
      <c r="L170" s="308" t="str">
        <f t="shared" si="22"/>
        <v/>
      </c>
      <c r="M170" s="308" t="str">
        <f t="shared" si="23"/>
        <v/>
      </c>
      <c r="N170" s="308" t="str">
        <f t="shared" si="24"/>
        <v/>
      </c>
      <c r="O170" s="308" t="e">
        <f t="shared" si="25"/>
        <v>#REF!</v>
      </c>
    </row>
    <row r="171" spans="1:15" x14ac:dyDescent="0.3">
      <c r="A171" s="306">
        <v>41444</v>
      </c>
      <c r="B171" s="307">
        <f t="shared" si="18"/>
        <v>6</v>
      </c>
      <c r="C171" s="307">
        <f t="shared" si="19"/>
        <v>1</v>
      </c>
      <c r="D171" s="305">
        <f t="shared" si="20"/>
        <v>2936.4744549836064</v>
      </c>
      <c r="E171" s="305">
        <f>SUM(D$2:D171)</f>
        <v>654574.77424918045</v>
      </c>
      <c r="F171" s="305">
        <f>Model!$F$31</f>
        <v>2771911</v>
      </c>
      <c r="G171" s="305">
        <f>Model!$G$31</f>
        <v>2779989</v>
      </c>
      <c r="H171" s="305">
        <f>Model!$H$31</f>
        <v>2814613</v>
      </c>
      <c r="I171" s="305">
        <f>Model!$I$31</f>
        <v>2798744</v>
      </c>
      <c r="J171" s="305" t="e">
        <f>Model!#REF!</f>
        <v>#REF!</v>
      </c>
      <c r="K171" s="308" t="str">
        <f t="shared" si="21"/>
        <v/>
      </c>
      <c r="L171" s="308" t="str">
        <f t="shared" si="22"/>
        <v/>
      </c>
      <c r="M171" s="308" t="str">
        <f t="shared" si="23"/>
        <v/>
      </c>
      <c r="N171" s="308" t="str">
        <f t="shared" si="24"/>
        <v/>
      </c>
      <c r="O171" s="308" t="e">
        <f t="shared" si="25"/>
        <v>#REF!</v>
      </c>
    </row>
    <row r="172" spans="1:15" x14ac:dyDescent="0.3">
      <c r="A172" s="306">
        <v>41445</v>
      </c>
      <c r="B172" s="307">
        <f t="shared" si="18"/>
        <v>6</v>
      </c>
      <c r="C172" s="307">
        <f t="shared" si="19"/>
        <v>1</v>
      </c>
      <c r="D172" s="305">
        <f t="shared" si="20"/>
        <v>2936.4744549836064</v>
      </c>
      <c r="E172" s="305">
        <f>SUM(D$2:D172)</f>
        <v>657511.24870416406</v>
      </c>
      <c r="F172" s="305">
        <f>Model!$F$31</f>
        <v>2771911</v>
      </c>
      <c r="G172" s="305">
        <f>Model!$G$31</f>
        <v>2779989</v>
      </c>
      <c r="H172" s="305">
        <f>Model!$H$31</f>
        <v>2814613</v>
      </c>
      <c r="I172" s="305">
        <f>Model!$I$31</f>
        <v>2798744</v>
      </c>
      <c r="J172" s="305" t="e">
        <f>Model!#REF!</f>
        <v>#REF!</v>
      </c>
      <c r="K172" s="308" t="str">
        <f t="shared" si="21"/>
        <v/>
      </c>
      <c r="L172" s="308" t="str">
        <f t="shared" si="22"/>
        <v/>
      </c>
      <c r="M172" s="308" t="str">
        <f t="shared" si="23"/>
        <v/>
      </c>
      <c r="N172" s="308" t="str">
        <f t="shared" si="24"/>
        <v/>
      </c>
      <c r="O172" s="308" t="e">
        <f t="shared" si="25"/>
        <v>#REF!</v>
      </c>
    </row>
    <row r="173" spans="1:15" x14ac:dyDescent="0.3">
      <c r="A173" s="306">
        <v>41446</v>
      </c>
      <c r="B173" s="307">
        <f t="shared" si="18"/>
        <v>6</v>
      </c>
      <c r="C173" s="307">
        <f t="shared" si="19"/>
        <v>1</v>
      </c>
      <c r="D173" s="305">
        <f t="shared" si="20"/>
        <v>2936.4744549836064</v>
      </c>
      <c r="E173" s="305">
        <f>SUM(D$2:D173)</f>
        <v>660447.72315914766</v>
      </c>
      <c r="F173" s="305">
        <f>Model!$F$31</f>
        <v>2771911</v>
      </c>
      <c r="G173" s="305">
        <f>Model!$G$31</f>
        <v>2779989</v>
      </c>
      <c r="H173" s="305">
        <f>Model!$H$31</f>
        <v>2814613</v>
      </c>
      <c r="I173" s="305">
        <f>Model!$I$31</f>
        <v>2798744</v>
      </c>
      <c r="J173" s="305" t="e">
        <f>Model!#REF!</f>
        <v>#REF!</v>
      </c>
      <c r="K173" s="308" t="str">
        <f t="shared" si="21"/>
        <v/>
      </c>
      <c r="L173" s="308" t="str">
        <f t="shared" si="22"/>
        <v/>
      </c>
      <c r="M173" s="308" t="str">
        <f t="shared" si="23"/>
        <v/>
      </c>
      <c r="N173" s="308" t="str">
        <f t="shared" si="24"/>
        <v/>
      </c>
      <c r="O173" s="308" t="e">
        <f t="shared" si="25"/>
        <v>#REF!</v>
      </c>
    </row>
    <row r="174" spans="1:15" x14ac:dyDescent="0.3">
      <c r="A174" s="306">
        <v>41447</v>
      </c>
      <c r="B174" s="307">
        <f t="shared" si="18"/>
        <v>6</v>
      </c>
      <c r="C174" s="307">
        <f t="shared" si="19"/>
        <v>1</v>
      </c>
      <c r="D174" s="305">
        <f t="shared" si="20"/>
        <v>2936.4744549836064</v>
      </c>
      <c r="E174" s="305">
        <f>SUM(D$2:D174)</f>
        <v>663384.19761413126</v>
      </c>
      <c r="F174" s="305">
        <f>Model!$F$31</f>
        <v>2771911</v>
      </c>
      <c r="G174" s="305">
        <f>Model!$G$31</f>
        <v>2779989</v>
      </c>
      <c r="H174" s="305">
        <f>Model!$H$31</f>
        <v>2814613</v>
      </c>
      <c r="I174" s="305">
        <f>Model!$I$31</f>
        <v>2798744</v>
      </c>
      <c r="J174" s="305" t="e">
        <f>Model!#REF!</f>
        <v>#REF!</v>
      </c>
      <c r="K174" s="308" t="str">
        <f t="shared" si="21"/>
        <v/>
      </c>
      <c r="L174" s="308" t="str">
        <f t="shared" si="22"/>
        <v/>
      </c>
      <c r="M174" s="308" t="str">
        <f t="shared" si="23"/>
        <v/>
      </c>
      <c r="N174" s="308" t="str">
        <f t="shared" si="24"/>
        <v/>
      </c>
      <c r="O174" s="308" t="e">
        <f t="shared" si="25"/>
        <v>#REF!</v>
      </c>
    </row>
    <row r="175" spans="1:15" x14ac:dyDescent="0.3">
      <c r="A175" s="306">
        <v>41448</v>
      </c>
      <c r="B175" s="307">
        <f t="shared" si="18"/>
        <v>6</v>
      </c>
      <c r="C175" s="307">
        <f t="shared" si="19"/>
        <v>1</v>
      </c>
      <c r="D175" s="305">
        <f t="shared" si="20"/>
        <v>2936.4744549836064</v>
      </c>
      <c r="E175" s="305">
        <f>SUM(D$2:D175)</f>
        <v>666320.67206911487</v>
      </c>
      <c r="F175" s="305">
        <f>Model!$F$31</f>
        <v>2771911</v>
      </c>
      <c r="G175" s="305">
        <f>Model!$G$31</f>
        <v>2779989</v>
      </c>
      <c r="H175" s="305">
        <f>Model!$H$31</f>
        <v>2814613</v>
      </c>
      <c r="I175" s="305">
        <f>Model!$I$31</f>
        <v>2798744</v>
      </c>
      <c r="J175" s="305" t="e">
        <f>Model!#REF!</f>
        <v>#REF!</v>
      </c>
      <c r="K175" s="308" t="str">
        <f t="shared" si="21"/>
        <v/>
      </c>
      <c r="L175" s="308" t="str">
        <f t="shared" si="22"/>
        <v/>
      </c>
      <c r="M175" s="308" t="str">
        <f t="shared" si="23"/>
        <v/>
      </c>
      <c r="N175" s="308" t="str">
        <f t="shared" si="24"/>
        <v/>
      </c>
      <c r="O175" s="308" t="e">
        <f t="shared" si="25"/>
        <v>#REF!</v>
      </c>
    </row>
    <row r="176" spans="1:15" x14ac:dyDescent="0.3">
      <c r="A176" s="306">
        <v>41449</v>
      </c>
      <c r="B176" s="307">
        <f t="shared" si="18"/>
        <v>6</v>
      </c>
      <c r="C176" s="307">
        <f t="shared" si="19"/>
        <v>1</v>
      </c>
      <c r="D176" s="305">
        <f t="shared" si="20"/>
        <v>2936.4744549836064</v>
      </c>
      <c r="E176" s="305">
        <f>SUM(D$2:D176)</f>
        <v>669257.14652409847</v>
      </c>
      <c r="F176" s="305">
        <f>Model!$F$31</f>
        <v>2771911</v>
      </c>
      <c r="G176" s="305">
        <f>Model!$G$31</f>
        <v>2779989</v>
      </c>
      <c r="H176" s="305">
        <f>Model!$H$31</f>
        <v>2814613</v>
      </c>
      <c r="I176" s="305">
        <f>Model!$I$31</f>
        <v>2798744</v>
      </c>
      <c r="J176" s="305" t="e">
        <f>Model!#REF!</f>
        <v>#REF!</v>
      </c>
      <c r="K176" s="308" t="str">
        <f t="shared" si="21"/>
        <v/>
      </c>
      <c r="L176" s="308" t="str">
        <f t="shared" si="22"/>
        <v/>
      </c>
      <c r="M176" s="308" t="str">
        <f t="shared" si="23"/>
        <v/>
      </c>
      <c r="N176" s="308" t="str">
        <f t="shared" si="24"/>
        <v/>
      </c>
      <c r="O176" s="308" t="e">
        <f t="shared" si="25"/>
        <v>#REF!</v>
      </c>
    </row>
    <row r="177" spans="1:15" x14ac:dyDescent="0.3">
      <c r="A177" s="306">
        <v>41450</v>
      </c>
      <c r="B177" s="307">
        <f t="shared" si="18"/>
        <v>6</v>
      </c>
      <c r="C177" s="307">
        <f t="shared" si="19"/>
        <v>1</v>
      </c>
      <c r="D177" s="305">
        <f t="shared" si="20"/>
        <v>2936.4744549836064</v>
      </c>
      <c r="E177" s="305">
        <f>SUM(D$2:D177)</f>
        <v>672193.62097908207</v>
      </c>
      <c r="F177" s="305">
        <f>Model!$F$31</f>
        <v>2771911</v>
      </c>
      <c r="G177" s="305">
        <f>Model!$G$31</f>
        <v>2779989</v>
      </c>
      <c r="H177" s="305">
        <f>Model!$H$31</f>
        <v>2814613</v>
      </c>
      <c r="I177" s="305">
        <f>Model!$I$31</f>
        <v>2798744</v>
      </c>
      <c r="J177" s="305" t="e">
        <f>Model!#REF!</f>
        <v>#REF!</v>
      </c>
      <c r="K177" s="308" t="str">
        <f t="shared" si="21"/>
        <v/>
      </c>
      <c r="L177" s="308" t="str">
        <f t="shared" si="22"/>
        <v/>
      </c>
      <c r="M177" s="308" t="str">
        <f t="shared" si="23"/>
        <v/>
      </c>
      <c r="N177" s="308" t="str">
        <f t="shared" si="24"/>
        <v/>
      </c>
      <c r="O177" s="308" t="e">
        <f t="shared" si="25"/>
        <v>#REF!</v>
      </c>
    </row>
    <row r="178" spans="1:15" x14ac:dyDescent="0.3">
      <c r="A178" s="306">
        <v>41451</v>
      </c>
      <c r="B178" s="307">
        <f t="shared" si="18"/>
        <v>6</v>
      </c>
      <c r="C178" s="307">
        <f t="shared" si="19"/>
        <v>1</v>
      </c>
      <c r="D178" s="305">
        <f t="shared" si="20"/>
        <v>2936.4744549836064</v>
      </c>
      <c r="E178" s="305">
        <f>SUM(D$2:D178)</f>
        <v>675130.09543406568</v>
      </c>
      <c r="F178" s="305">
        <f>Model!$F$31</f>
        <v>2771911</v>
      </c>
      <c r="G178" s="305">
        <f>Model!$G$31</f>
        <v>2779989</v>
      </c>
      <c r="H178" s="305">
        <f>Model!$H$31</f>
        <v>2814613</v>
      </c>
      <c r="I178" s="305">
        <f>Model!$I$31</f>
        <v>2798744</v>
      </c>
      <c r="J178" s="305" t="e">
        <f>Model!#REF!</f>
        <v>#REF!</v>
      </c>
      <c r="K178" s="308" t="str">
        <f t="shared" si="21"/>
        <v/>
      </c>
      <c r="L178" s="308" t="str">
        <f t="shared" si="22"/>
        <v/>
      </c>
      <c r="M178" s="308" t="str">
        <f t="shared" si="23"/>
        <v/>
      </c>
      <c r="N178" s="308" t="str">
        <f t="shared" si="24"/>
        <v/>
      </c>
      <c r="O178" s="308" t="e">
        <f t="shared" si="25"/>
        <v>#REF!</v>
      </c>
    </row>
    <row r="179" spans="1:15" x14ac:dyDescent="0.3">
      <c r="A179" s="306">
        <v>41452</v>
      </c>
      <c r="B179" s="307">
        <f t="shared" si="18"/>
        <v>6</v>
      </c>
      <c r="C179" s="307">
        <f t="shared" si="19"/>
        <v>1</v>
      </c>
      <c r="D179" s="305">
        <f t="shared" si="20"/>
        <v>2936.4744549836064</v>
      </c>
      <c r="E179" s="305">
        <f>SUM(D$2:D179)</f>
        <v>678066.56988904928</v>
      </c>
      <c r="F179" s="305">
        <f>Model!$F$31</f>
        <v>2771911</v>
      </c>
      <c r="G179" s="305">
        <f>Model!$G$31</f>
        <v>2779989</v>
      </c>
      <c r="H179" s="305">
        <f>Model!$H$31</f>
        <v>2814613</v>
      </c>
      <c r="I179" s="305">
        <f>Model!$I$31</f>
        <v>2798744</v>
      </c>
      <c r="J179" s="305" t="e">
        <f>Model!#REF!</f>
        <v>#REF!</v>
      </c>
      <c r="K179" s="308" t="str">
        <f t="shared" si="21"/>
        <v/>
      </c>
      <c r="L179" s="308" t="str">
        <f t="shared" si="22"/>
        <v/>
      </c>
      <c r="M179" s="308" t="str">
        <f t="shared" si="23"/>
        <v/>
      </c>
      <c r="N179" s="308" t="str">
        <f t="shared" si="24"/>
        <v/>
      </c>
      <c r="O179" s="308" t="e">
        <f t="shared" si="25"/>
        <v>#REF!</v>
      </c>
    </row>
    <row r="180" spans="1:15" x14ac:dyDescent="0.3">
      <c r="A180" s="306">
        <v>41453</v>
      </c>
      <c r="B180" s="307">
        <f t="shared" si="18"/>
        <v>6</v>
      </c>
      <c r="C180" s="307">
        <f t="shared" si="19"/>
        <v>1</v>
      </c>
      <c r="D180" s="305">
        <f t="shared" si="20"/>
        <v>2936.4744549836064</v>
      </c>
      <c r="E180" s="305">
        <f>SUM(D$2:D180)</f>
        <v>681003.04434403288</v>
      </c>
      <c r="F180" s="305">
        <f>Model!$F$31</f>
        <v>2771911</v>
      </c>
      <c r="G180" s="305">
        <f>Model!$G$31</f>
        <v>2779989</v>
      </c>
      <c r="H180" s="305">
        <f>Model!$H$31</f>
        <v>2814613</v>
      </c>
      <c r="I180" s="305">
        <f>Model!$I$31</f>
        <v>2798744</v>
      </c>
      <c r="J180" s="305" t="e">
        <f>Model!#REF!</f>
        <v>#REF!</v>
      </c>
      <c r="K180" s="308" t="str">
        <f t="shared" si="21"/>
        <v/>
      </c>
      <c r="L180" s="308" t="str">
        <f t="shared" si="22"/>
        <v/>
      </c>
      <c r="M180" s="308" t="str">
        <f t="shared" si="23"/>
        <v/>
      </c>
      <c r="N180" s="308" t="str">
        <f t="shared" si="24"/>
        <v/>
      </c>
      <c r="O180" s="308" t="e">
        <f t="shared" si="25"/>
        <v>#REF!</v>
      </c>
    </row>
    <row r="181" spans="1:15" x14ac:dyDescent="0.3">
      <c r="A181" s="306">
        <v>41454</v>
      </c>
      <c r="B181" s="307">
        <f t="shared" si="18"/>
        <v>6</v>
      </c>
      <c r="C181" s="307">
        <f t="shared" si="19"/>
        <v>1</v>
      </c>
      <c r="D181" s="305">
        <f t="shared" si="20"/>
        <v>2936.4744549836064</v>
      </c>
      <c r="E181" s="305">
        <f>SUM(D$2:D181)</f>
        <v>683939.51879901648</v>
      </c>
      <c r="F181" s="305">
        <f>Model!$F$31</f>
        <v>2771911</v>
      </c>
      <c r="G181" s="305">
        <f>Model!$G$31</f>
        <v>2779989</v>
      </c>
      <c r="H181" s="305">
        <f>Model!$H$31</f>
        <v>2814613</v>
      </c>
      <c r="I181" s="305">
        <f>Model!$I$31</f>
        <v>2798744</v>
      </c>
      <c r="J181" s="305" t="e">
        <f>Model!#REF!</f>
        <v>#REF!</v>
      </c>
      <c r="K181" s="308" t="str">
        <f t="shared" si="21"/>
        <v/>
      </c>
      <c r="L181" s="308" t="str">
        <f t="shared" si="22"/>
        <v/>
      </c>
      <c r="M181" s="308" t="str">
        <f t="shared" si="23"/>
        <v/>
      </c>
      <c r="N181" s="308" t="str">
        <f t="shared" si="24"/>
        <v/>
      </c>
      <c r="O181" s="308" t="e">
        <f t="shared" si="25"/>
        <v>#REF!</v>
      </c>
    </row>
    <row r="182" spans="1:15" x14ac:dyDescent="0.3">
      <c r="A182" s="306">
        <v>41455</v>
      </c>
      <c r="B182" s="307">
        <f t="shared" si="18"/>
        <v>6</v>
      </c>
      <c r="C182" s="307">
        <f t="shared" si="19"/>
        <v>1</v>
      </c>
      <c r="D182" s="305">
        <f t="shared" si="20"/>
        <v>2936.4744549836064</v>
      </c>
      <c r="E182" s="305">
        <f>SUM(D$2:D182)</f>
        <v>686875.99325400009</v>
      </c>
      <c r="F182" s="305">
        <f>Model!$F$31</f>
        <v>2771911</v>
      </c>
      <c r="G182" s="305">
        <f>Model!$G$31</f>
        <v>2779989</v>
      </c>
      <c r="H182" s="305">
        <f>Model!$H$31</f>
        <v>2814613</v>
      </c>
      <c r="I182" s="305">
        <f>Model!$I$31</f>
        <v>2798744</v>
      </c>
      <c r="J182" s="305" t="e">
        <f>Model!#REF!</f>
        <v>#REF!</v>
      </c>
      <c r="K182" s="308" t="str">
        <f t="shared" si="21"/>
        <v/>
      </c>
      <c r="L182" s="308" t="str">
        <f t="shared" si="22"/>
        <v/>
      </c>
      <c r="M182" s="308" t="str">
        <f t="shared" si="23"/>
        <v/>
      </c>
      <c r="N182" s="308" t="str">
        <f t="shared" si="24"/>
        <v/>
      </c>
      <c r="O182" s="308" t="e">
        <f t="shared" si="25"/>
        <v>#REF!</v>
      </c>
    </row>
    <row r="183" spans="1:15" x14ac:dyDescent="0.3">
      <c r="A183" s="306">
        <v>41456</v>
      </c>
      <c r="B183" s="307">
        <f t="shared" si="18"/>
        <v>7</v>
      </c>
      <c r="C183" s="307">
        <f t="shared" si="19"/>
        <v>1</v>
      </c>
      <c r="D183" s="305">
        <f t="shared" si="20"/>
        <v>15587.905170483871</v>
      </c>
      <c r="E183" s="305">
        <f>SUM(D$2:D183)</f>
        <v>702463.89842448395</v>
      </c>
      <c r="F183" s="305">
        <f>Model!$F$31</f>
        <v>2771911</v>
      </c>
      <c r="G183" s="305">
        <f>Model!$G$31</f>
        <v>2779989</v>
      </c>
      <c r="H183" s="305">
        <f>Model!$H$31</f>
        <v>2814613</v>
      </c>
      <c r="I183" s="305">
        <f>Model!$I$31</f>
        <v>2798744</v>
      </c>
      <c r="J183" s="305" t="e">
        <f>Model!#REF!</f>
        <v>#REF!</v>
      </c>
      <c r="K183" s="308" t="str">
        <f t="shared" si="21"/>
        <v/>
      </c>
      <c r="L183" s="308" t="str">
        <f t="shared" si="22"/>
        <v/>
      </c>
      <c r="M183" s="308" t="str">
        <f t="shared" si="23"/>
        <v/>
      </c>
      <c r="N183" s="308" t="str">
        <f t="shared" si="24"/>
        <v/>
      </c>
      <c r="O183" s="308" t="e">
        <f t="shared" si="25"/>
        <v>#REF!</v>
      </c>
    </row>
    <row r="184" spans="1:15" x14ac:dyDescent="0.3">
      <c r="A184" s="306">
        <v>41457</v>
      </c>
      <c r="B184" s="307">
        <f t="shared" si="18"/>
        <v>7</v>
      </c>
      <c r="C184" s="307">
        <f t="shared" si="19"/>
        <v>1</v>
      </c>
      <c r="D184" s="305">
        <f t="shared" si="20"/>
        <v>15587.905170483871</v>
      </c>
      <c r="E184" s="305">
        <f>SUM(D$2:D184)</f>
        <v>718051.80359496782</v>
      </c>
      <c r="F184" s="305">
        <f>Model!$F$31</f>
        <v>2771911</v>
      </c>
      <c r="G184" s="305">
        <f>Model!$G$31</f>
        <v>2779989</v>
      </c>
      <c r="H184" s="305">
        <f>Model!$H$31</f>
        <v>2814613</v>
      </c>
      <c r="I184" s="305">
        <f>Model!$I$31</f>
        <v>2798744</v>
      </c>
      <c r="J184" s="305" t="e">
        <f>Model!#REF!</f>
        <v>#REF!</v>
      </c>
      <c r="K184" s="308" t="str">
        <f t="shared" si="21"/>
        <v/>
      </c>
      <c r="L184" s="308" t="str">
        <f t="shared" si="22"/>
        <v/>
      </c>
      <c r="M184" s="308" t="str">
        <f t="shared" si="23"/>
        <v/>
      </c>
      <c r="N184" s="308" t="str">
        <f t="shared" si="24"/>
        <v/>
      </c>
      <c r="O184" s="308" t="e">
        <f t="shared" si="25"/>
        <v>#REF!</v>
      </c>
    </row>
    <row r="185" spans="1:15" x14ac:dyDescent="0.3">
      <c r="A185" s="306">
        <v>41458</v>
      </c>
      <c r="B185" s="307">
        <f t="shared" si="18"/>
        <v>7</v>
      </c>
      <c r="C185" s="307">
        <f t="shared" si="19"/>
        <v>1</v>
      </c>
      <c r="D185" s="305">
        <f t="shared" si="20"/>
        <v>15587.905170483871</v>
      </c>
      <c r="E185" s="305">
        <f>SUM(D$2:D185)</f>
        <v>733639.70876545168</v>
      </c>
      <c r="F185" s="305">
        <f>Model!$F$31</f>
        <v>2771911</v>
      </c>
      <c r="G185" s="305">
        <f>Model!$G$31</f>
        <v>2779989</v>
      </c>
      <c r="H185" s="305">
        <f>Model!$H$31</f>
        <v>2814613</v>
      </c>
      <c r="I185" s="305">
        <f>Model!$I$31</f>
        <v>2798744</v>
      </c>
      <c r="J185" s="305" t="e">
        <f>Model!#REF!</f>
        <v>#REF!</v>
      </c>
      <c r="K185" s="308" t="str">
        <f t="shared" si="21"/>
        <v/>
      </c>
      <c r="L185" s="308" t="str">
        <f t="shared" si="22"/>
        <v/>
      </c>
      <c r="M185" s="308" t="str">
        <f t="shared" si="23"/>
        <v/>
      </c>
      <c r="N185" s="308" t="str">
        <f t="shared" si="24"/>
        <v/>
      </c>
      <c r="O185" s="308" t="e">
        <f t="shared" si="25"/>
        <v>#REF!</v>
      </c>
    </row>
    <row r="186" spans="1:15" x14ac:dyDescent="0.3">
      <c r="A186" s="306">
        <v>41459</v>
      </c>
      <c r="B186" s="307">
        <f t="shared" si="18"/>
        <v>7</v>
      </c>
      <c r="C186" s="307">
        <f t="shared" si="19"/>
        <v>1</v>
      </c>
      <c r="D186" s="305">
        <f t="shared" si="20"/>
        <v>15587.905170483871</v>
      </c>
      <c r="E186" s="305">
        <f>SUM(D$2:D186)</f>
        <v>749227.61393593554</v>
      </c>
      <c r="F186" s="305">
        <f>Model!$F$31</f>
        <v>2771911</v>
      </c>
      <c r="G186" s="305">
        <f>Model!$G$31</f>
        <v>2779989</v>
      </c>
      <c r="H186" s="305">
        <f>Model!$H$31</f>
        <v>2814613</v>
      </c>
      <c r="I186" s="305">
        <f>Model!$I$31</f>
        <v>2798744</v>
      </c>
      <c r="J186" s="305" t="e">
        <f>Model!#REF!</f>
        <v>#REF!</v>
      </c>
      <c r="K186" s="308" t="str">
        <f t="shared" si="21"/>
        <v/>
      </c>
      <c r="L186" s="308" t="str">
        <f t="shared" si="22"/>
        <v/>
      </c>
      <c r="M186" s="308" t="str">
        <f t="shared" si="23"/>
        <v/>
      </c>
      <c r="N186" s="308" t="str">
        <f t="shared" si="24"/>
        <v/>
      </c>
      <c r="O186" s="308" t="e">
        <f t="shared" si="25"/>
        <v>#REF!</v>
      </c>
    </row>
    <row r="187" spans="1:15" x14ac:dyDescent="0.3">
      <c r="A187" s="306">
        <v>41460</v>
      </c>
      <c r="B187" s="307">
        <f t="shared" si="18"/>
        <v>7</v>
      </c>
      <c r="C187" s="307">
        <f t="shared" si="19"/>
        <v>1</v>
      </c>
      <c r="D187" s="305">
        <f t="shared" si="20"/>
        <v>15587.905170483871</v>
      </c>
      <c r="E187" s="305">
        <f>SUM(D$2:D187)</f>
        <v>764815.51910641941</v>
      </c>
      <c r="F187" s="305">
        <f>Model!$F$31</f>
        <v>2771911</v>
      </c>
      <c r="G187" s="305">
        <f>Model!$G$31</f>
        <v>2779989</v>
      </c>
      <c r="H187" s="305">
        <f>Model!$H$31</f>
        <v>2814613</v>
      </c>
      <c r="I187" s="305">
        <f>Model!$I$31</f>
        <v>2798744</v>
      </c>
      <c r="J187" s="305" t="e">
        <f>Model!#REF!</f>
        <v>#REF!</v>
      </c>
      <c r="K187" s="308" t="str">
        <f t="shared" si="21"/>
        <v/>
      </c>
      <c r="L187" s="308" t="str">
        <f t="shared" si="22"/>
        <v/>
      </c>
      <c r="M187" s="308" t="str">
        <f t="shared" si="23"/>
        <v/>
      </c>
      <c r="N187" s="308" t="str">
        <f t="shared" si="24"/>
        <v/>
      </c>
      <c r="O187" s="308" t="e">
        <f t="shared" si="25"/>
        <v>#REF!</v>
      </c>
    </row>
    <row r="188" spans="1:15" x14ac:dyDescent="0.3">
      <c r="A188" s="306">
        <v>41461</v>
      </c>
      <c r="B188" s="307">
        <f t="shared" si="18"/>
        <v>7</v>
      </c>
      <c r="C188" s="307">
        <f t="shared" si="19"/>
        <v>1</v>
      </c>
      <c r="D188" s="305">
        <f t="shared" si="20"/>
        <v>15587.905170483871</v>
      </c>
      <c r="E188" s="305">
        <f>SUM(D$2:D188)</f>
        <v>780403.42427690327</v>
      </c>
      <c r="F188" s="305">
        <f>Model!$F$31</f>
        <v>2771911</v>
      </c>
      <c r="G188" s="305">
        <f>Model!$G$31</f>
        <v>2779989</v>
      </c>
      <c r="H188" s="305">
        <f>Model!$H$31</f>
        <v>2814613</v>
      </c>
      <c r="I188" s="305">
        <f>Model!$I$31</f>
        <v>2798744</v>
      </c>
      <c r="J188" s="305" t="e">
        <f>Model!#REF!</f>
        <v>#REF!</v>
      </c>
      <c r="K188" s="308" t="str">
        <f t="shared" si="21"/>
        <v/>
      </c>
      <c r="L188" s="308" t="str">
        <f t="shared" si="22"/>
        <v/>
      </c>
      <c r="M188" s="308" t="str">
        <f t="shared" si="23"/>
        <v/>
      </c>
      <c r="N188" s="308" t="str">
        <f t="shared" si="24"/>
        <v/>
      </c>
      <c r="O188" s="308" t="e">
        <f t="shared" si="25"/>
        <v>#REF!</v>
      </c>
    </row>
    <row r="189" spans="1:15" x14ac:dyDescent="0.3">
      <c r="A189" s="306">
        <v>41462</v>
      </c>
      <c r="B189" s="307">
        <f t="shared" si="18"/>
        <v>7</v>
      </c>
      <c r="C189" s="307">
        <f t="shared" si="19"/>
        <v>1</v>
      </c>
      <c r="D189" s="305">
        <f t="shared" si="20"/>
        <v>15587.905170483871</v>
      </c>
      <c r="E189" s="305">
        <f>SUM(D$2:D189)</f>
        <v>795991.32944738714</v>
      </c>
      <c r="F189" s="305">
        <f>Model!$F$31</f>
        <v>2771911</v>
      </c>
      <c r="G189" s="305">
        <f>Model!$G$31</f>
        <v>2779989</v>
      </c>
      <c r="H189" s="305">
        <f>Model!$H$31</f>
        <v>2814613</v>
      </c>
      <c r="I189" s="305">
        <f>Model!$I$31</f>
        <v>2798744</v>
      </c>
      <c r="J189" s="305" t="e">
        <f>Model!#REF!</f>
        <v>#REF!</v>
      </c>
      <c r="K189" s="308" t="str">
        <f t="shared" si="21"/>
        <v/>
      </c>
      <c r="L189" s="308" t="str">
        <f t="shared" si="22"/>
        <v/>
      </c>
      <c r="M189" s="308" t="str">
        <f t="shared" si="23"/>
        <v/>
      </c>
      <c r="N189" s="308" t="str">
        <f t="shared" si="24"/>
        <v/>
      </c>
      <c r="O189" s="308" t="e">
        <f t="shared" si="25"/>
        <v>#REF!</v>
      </c>
    </row>
    <row r="190" spans="1:15" x14ac:dyDescent="0.3">
      <c r="A190" s="306">
        <v>41463</v>
      </c>
      <c r="B190" s="307">
        <f t="shared" si="18"/>
        <v>7</v>
      </c>
      <c r="C190" s="307">
        <f t="shared" si="19"/>
        <v>1</v>
      </c>
      <c r="D190" s="305">
        <f t="shared" si="20"/>
        <v>15587.905170483871</v>
      </c>
      <c r="E190" s="305">
        <f>SUM(D$2:D190)</f>
        <v>811579.234617871</v>
      </c>
      <c r="F190" s="305">
        <f>Model!$F$31</f>
        <v>2771911</v>
      </c>
      <c r="G190" s="305">
        <f>Model!$G$31</f>
        <v>2779989</v>
      </c>
      <c r="H190" s="305">
        <f>Model!$H$31</f>
        <v>2814613</v>
      </c>
      <c r="I190" s="305">
        <f>Model!$I$31</f>
        <v>2798744</v>
      </c>
      <c r="J190" s="305" t="e">
        <f>Model!#REF!</f>
        <v>#REF!</v>
      </c>
      <c r="K190" s="308" t="str">
        <f t="shared" si="21"/>
        <v/>
      </c>
      <c r="L190" s="308" t="str">
        <f t="shared" si="22"/>
        <v/>
      </c>
      <c r="M190" s="308" t="str">
        <f t="shared" si="23"/>
        <v/>
      </c>
      <c r="N190" s="308" t="str">
        <f t="shared" si="24"/>
        <v/>
      </c>
      <c r="O190" s="308" t="e">
        <f t="shared" si="25"/>
        <v>#REF!</v>
      </c>
    </row>
    <row r="191" spans="1:15" x14ac:dyDescent="0.3">
      <c r="A191" s="306">
        <v>41464</v>
      </c>
      <c r="B191" s="307">
        <f t="shared" si="18"/>
        <v>7</v>
      </c>
      <c r="C191" s="307">
        <f t="shared" si="19"/>
        <v>1</v>
      </c>
      <c r="D191" s="305">
        <f t="shared" si="20"/>
        <v>15587.905170483871</v>
      </c>
      <c r="E191" s="305">
        <f>SUM(D$2:D191)</f>
        <v>827167.13978835486</v>
      </c>
      <c r="F191" s="305">
        <f>Model!$F$31</f>
        <v>2771911</v>
      </c>
      <c r="G191" s="305">
        <f>Model!$G$31</f>
        <v>2779989</v>
      </c>
      <c r="H191" s="305">
        <f>Model!$H$31</f>
        <v>2814613</v>
      </c>
      <c r="I191" s="305">
        <f>Model!$I$31</f>
        <v>2798744</v>
      </c>
      <c r="J191" s="305" t="e">
        <f>Model!#REF!</f>
        <v>#REF!</v>
      </c>
      <c r="K191" s="308" t="str">
        <f t="shared" si="21"/>
        <v/>
      </c>
      <c r="L191" s="308" t="str">
        <f t="shared" si="22"/>
        <v/>
      </c>
      <c r="M191" s="308" t="str">
        <f t="shared" si="23"/>
        <v/>
      </c>
      <c r="N191" s="308" t="str">
        <f t="shared" si="24"/>
        <v/>
      </c>
      <c r="O191" s="308" t="e">
        <f t="shared" si="25"/>
        <v>#REF!</v>
      </c>
    </row>
    <row r="192" spans="1:15" x14ac:dyDescent="0.3">
      <c r="A192" s="306">
        <v>41465</v>
      </c>
      <c r="B192" s="307">
        <f t="shared" si="18"/>
        <v>7</v>
      </c>
      <c r="C192" s="307">
        <f t="shared" si="19"/>
        <v>1</v>
      </c>
      <c r="D192" s="305">
        <f t="shared" si="20"/>
        <v>15587.905170483871</v>
      </c>
      <c r="E192" s="305">
        <f>SUM(D$2:D192)</f>
        <v>842755.04495883873</v>
      </c>
      <c r="F192" s="305">
        <f>Model!$F$31</f>
        <v>2771911</v>
      </c>
      <c r="G192" s="305">
        <f>Model!$G$31</f>
        <v>2779989</v>
      </c>
      <c r="H192" s="305">
        <f>Model!$H$31</f>
        <v>2814613</v>
      </c>
      <c r="I192" s="305">
        <f>Model!$I$31</f>
        <v>2798744</v>
      </c>
      <c r="J192" s="305" t="e">
        <f>Model!#REF!</f>
        <v>#REF!</v>
      </c>
      <c r="K192" s="308" t="str">
        <f t="shared" si="21"/>
        <v/>
      </c>
      <c r="L192" s="308" t="str">
        <f t="shared" si="22"/>
        <v/>
      </c>
      <c r="M192" s="308" t="str">
        <f t="shared" si="23"/>
        <v/>
      </c>
      <c r="N192" s="308" t="str">
        <f t="shared" si="24"/>
        <v/>
      </c>
      <c r="O192" s="308" t="e">
        <f t="shared" si="25"/>
        <v>#REF!</v>
      </c>
    </row>
    <row r="193" spans="1:15" x14ac:dyDescent="0.3">
      <c r="A193" s="306">
        <v>41466</v>
      </c>
      <c r="B193" s="307">
        <f t="shared" si="18"/>
        <v>7</v>
      </c>
      <c r="C193" s="307">
        <f t="shared" si="19"/>
        <v>1</v>
      </c>
      <c r="D193" s="305">
        <f t="shared" si="20"/>
        <v>15587.905170483871</v>
      </c>
      <c r="E193" s="305">
        <f>SUM(D$2:D193)</f>
        <v>858342.95012932259</v>
      </c>
      <c r="F193" s="305">
        <f>Model!$F$31</f>
        <v>2771911</v>
      </c>
      <c r="G193" s="305">
        <f>Model!$G$31</f>
        <v>2779989</v>
      </c>
      <c r="H193" s="305">
        <f>Model!$H$31</f>
        <v>2814613</v>
      </c>
      <c r="I193" s="305">
        <f>Model!$I$31</f>
        <v>2798744</v>
      </c>
      <c r="J193" s="305" t="e">
        <f>Model!#REF!</f>
        <v>#REF!</v>
      </c>
      <c r="K193" s="308" t="str">
        <f t="shared" si="21"/>
        <v/>
      </c>
      <c r="L193" s="308" t="str">
        <f t="shared" si="22"/>
        <v/>
      </c>
      <c r="M193" s="308" t="str">
        <f t="shared" si="23"/>
        <v/>
      </c>
      <c r="N193" s="308" t="str">
        <f t="shared" si="24"/>
        <v/>
      </c>
      <c r="O193" s="308" t="e">
        <f t="shared" si="25"/>
        <v>#REF!</v>
      </c>
    </row>
    <row r="194" spans="1:15" x14ac:dyDescent="0.3">
      <c r="A194" s="306">
        <v>41467</v>
      </c>
      <c r="B194" s="307">
        <f t="shared" ref="B194:B257" si="26">MONTH(A194)</f>
        <v>7</v>
      </c>
      <c r="C194" s="307">
        <f t="shared" ref="C194:C257" si="27">IF(VLOOKUP($B194,$Q$2:$R$15,2,FALSE)=0,1,IF(VLOOKUP($B194,$Q$2:$R$15,2,FALSE)=VLOOKUP($B194,$Q$2:$S$15,3,FALSE),0,IF(AND((VLOOKUP(($B194-1),$Q$2:$R$15,2,FALSE)&gt;=1),VLOOKUP($B194,$Q$2:$R$15,2,FALSE)&gt;=DAY(A194)),0,IF(AND((VLOOKUP(($B194+1),$Q$2:$R$15,2,FALSE)&gt;=1),DAY(A194)&gt;(VLOOKUP($B194,$Q$2:$S$15,3,FALSE)-VLOOKUP($B194,$Q$2:$R$15,2,FALSE))),0,1))))</f>
        <v>1</v>
      </c>
      <c r="D194" s="305">
        <f t="shared" ref="D194:D257" si="28">IF(C194=0,0,VLOOKUP(B194,$Q$3:$T$14,4,FALSE))</f>
        <v>15587.905170483871</v>
      </c>
      <c r="E194" s="305">
        <f>SUM(D$2:D194)</f>
        <v>873930.85529980646</v>
      </c>
      <c r="F194" s="305">
        <f>Model!$F$31</f>
        <v>2771911</v>
      </c>
      <c r="G194" s="305">
        <f>Model!$G$31</f>
        <v>2779989</v>
      </c>
      <c r="H194" s="305">
        <f>Model!$H$31</f>
        <v>2814613</v>
      </c>
      <c r="I194" s="305">
        <f>Model!$I$31</f>
        <v>2798744</v>
      </c>
      <c r="J194" s="305" t="e">
        <f>Model!#REF!</f>
        <v>#REF!</v>
      </c>
      <c r="K194" s="308" t="str">
        <f t="shared" ref="K194:K257" si="29">IF(ISNUMBER(K193),"  ",IF(K193="  ","  ",IF($E194&gt;F194,$A194,"")))</f>
        <v/>
      </c>
      <c r="L194" s="308" t="str">
        <f t="shared" ref="L194:L257" si="30">IF(ISNUMBER(L193),"  ",IF(L193="  ","  ",IF($E194&gt;G194,$A194,"")))</f>
        <v/>
      </c>
      <c r="M194" s="308" t="str">
        <f t="shared" ref="M194:M257" si="31">IF(ISNUMBER(M193),"  ",IF(M193="  ","  ",IF($E194&gt;H194,$A194,"")))</f>
        <v/>
      </c>
      <c r="N194" s="308" t="str">
        <f t="shared" ref="N194:N257" si="32">IF(ISNUMBER(N193),"  ",IF(N193="  ","  ",IF($E194&gt;I194,$A194,"")))</f>
        <v/>
      </c>
      <c r="O194" s="308" t="e">
        <f t="shared" ref="O194:O257" si="33">IF(ISNUMBER(O193),"  ",IF(O193="  ","  ",IF($E194&gt;J194,$A194,"")))</f>
        <v>#REF!</v>
      </c>
    </row>
    <row r="195" spans="1:15" x14ac:dyDescent="0.3">
      <c r="A195" s="306">
        <v>41468</v>
      </c>
      <c r="B195" s="307">
        <f t="shared" si="26"/>
        <v>7</v>
      </c>
      <c r="C195" s="307">
        <f t="shared" si="27"/>
        <v>1</v>
      </c>
      <c r="D195" s="305">
        <f t="shared" si="28"/>
        <v>15587.905170483871</v>
      </c>
      <c r="E195" s="305">
        <f>SUM(D$2:D195)</f>
        <v>889518.76047029032</v>
      </c>
      <c r="F195" s="305">
        <f>Model!$F$31</f>
        <v>2771911</v>
      </c>
      <c r="G195" s="305">
        <f>Model!$G$31</f>
        <v>2779989</v>
      </c>
      <c r="H195" s="305">
        <f>Model!$H$31</f>
        <v>2814613</v>
      </c>
      <c r="I195" s="305">
        <f>Model!$I$31</f>
        <v>2798744</v>
      </c>
      <c r="J195" s="305" t="e">
        <f>Model!#REF!</f>
        <v>#REF!</v>
      </c>
      <c r="K195" s="308" t="str">
        <f t="shared" si="29"/>
        <v/>
      </c>
      <c r="L195" s="308" t="str">
        <f t="shared" si="30"/>
        <v/>
      </c>
      <c r="M195" s="308" t="str">
        <f t="shared" si="31"/>
        <v/>
      </c>
      <c r="N195" s="308" t="str">
        <f t="shared" si="32"/>
        <v/>
      </c>
      <c r="O195" s="308" t="e">
        <f t="shared" si="33"/>
        <v>#REF!</v>
      </c>
    </row>
    <row r="196" spans="1:15" x14ac:dyDescent="0.3">
      <c r="A196" s="306">
        <v>41469</v>
      </c>
      <c r="B196" s="307">
        <f t="shared" si="26"/>
        <v>7</v>
      </c>
      <c r="C196" s="307">
        <f t="shared" si="27"/>
        <v>1</v>
      </c>
      <c r="D196" s="305">
        <f t="shared" si="28"/>
        <v>15587.905170483871</v>
      </c>
      <c r="E196" s="305">
        <f>SUM(D$2:D196)</f>
        <v>905106.66564077418</v>
      </c>
      <c r="F196" s="305">
        <f>Model!$F$31</f>
        <v>2771911</v>
      </c>
      <c r="G196" s="305">
        <f>Model!$G$31</f>
        <v>2779989</v>
      </c>
      <c r="H196" s="305">
        <f>Model!$H$31</f>
        <v>2814613</v>
      </c>
      <c r="I196" s="305">
        <f>Model!$I$31</f>
        <v>2798744</v>
      </c>
      <c r="J196" s="305" t="e">
        <f>Model!#REF!</f>
        <v>#REF!</v>
      </c>
      <c r="K196" s="308" t="str">
        <f t="shared" si="29"/>
        <v/>
      </c>
      <c r="L196" s="308" t="str">
        <f t="shared" si="30"/>
        <v/>
      </c>
      <c r="M196" s="308" t="str">
        <f t="shared" si="31"/>
        <v/>
      </c>
      <c r="N196" s="308" t="str">
        <f t="shared" si="32"/>
        <v/>
      </c>
      <c r="O196" s="308" t="e">
        <f t="shared" si="33"/>
        <v>#REF!</v>
      </c>
    </row>
    <row r="197" spans="1:15" x14ac:dyDescent="0.3">
      <c r="A197" s="306">
        <v>41470</v>
      </c>
      <c r="B197" s="307">
        <f t="shared" si="26"/>
        <v>7</v>
      </c>
      <c r="C197" s="307">
        <f t="shared" si="27"/>
        <v>1</v>
      </c>
      <c r="D197" s="305">
        <f t="shared" si="28"/>
        <v>15587.905170483871</v>
      </c>
      <c r="E197" s="305">
        <f>SUM(D$2:D197)</f>
        <v>920694.57081125805</v>
      </c>
      <c r="F197" s="305">
        <f>Model!$F$31</f>
        <v>2771911</v>
      </c>
      <c r="G197" s="305">
        <f>Model!$G$31</f>
        <v>2779989</v>
      </c>
      <c r="H197" s="305">
        <f>Model!$H$31</f>
        <v>2814613</v>
      </c>
      <c r="I197" s="305">
        <f>Model!$I$31</f>
        <v>2798744</v>
      </c>
      <c r="J197" s="305" t="e">
        <f>Model!#REF!</f>
        <v>#REF!</v>
      </c>
      <c r="K197" s="308" t="str">
        <f t="shared" si="29"/>
        <v/>
      </c>
      <c r="L197" s="308" t="str">
        <f t="shared" si="30"/>
        <v/>
      </c>
      <c r="M197" s="308" t="str">
        <f t="shared" si="31"/>
        <v/>
      </c>
      <c r="N197" s="308" t="str">
        <f t="shared" si="32"/>
        <v/>
      </c>
      <c r="O197" s="308" t="e">
        <f t="shared" si="33"/>
        <v>#REF!</v>
      </c>
    </row>
    <row r="198" spans="1:15" x14ac:dyDescent="0.3">
      <c r="A198" s="306">
        <v>41471</v>
      </c>
      <c r="B198" s="307">
        <f t="shared" si="26"/>
        <v>7</v>
      </c>
      <c r="C198" s="307">
        <f t="shared" si="27"/>
        <v>1</v>
      </c>
      <c r="D198" s="305">
        <f t="shared" si="28"/>
        <v>15587.905170483871</v>
      </c>
      <c r="E198" s="305">
        <f>SUM(D$2:D198)</f>
        <v>936282.47598174191</v>
      </c>
      <c r="F198" s="305">
        <f>Model!$F$31</f>
        <v>2771911</v>
      </c>
      <c r="G198" s="305">
        <f>Model!$G$31</f>
        <v>2779989</v>
      </c>
      <c r="H198" s="305">
        <f>Model!$H$31</f>
        <v>2814613</v>
      </c>
      <c r="I198" s="305">
        <f>Model!$I$31</f>
        <v>2798744</v>
      </c>
      <c r="J198" s="305" t="e">
        <f>Model!#REF!</f>
        <v>#REF!</v>
      </c>
      <c r="K198" s="308" t="str">
        <f t="shared" si="29"/>
        <v/>
      </c>
      <c r="L198" s="308" t="str">
        <f t="shared" si="30"/>
        <v/>
      </c>
      <c r="M198" s="308" t="str">
        <f t="shared" si="31"/>
        <v/>
      </c>
      <c r="N198" s="308" t="str">
        <f t="shared" si="32"/>
        <v/>
      </c>
      <c r="O198" s="308" t="e">
        <f t="shared" si="33"/>
        <v>#REF!</v>
      </c>
    </row>
    <row r="199" spans="1:15" x14ac:dyDescent="0.3">
      <c r="A199" s="306">
        <v>41472</v>
      </c>
      <c r="B199" s="307">
        <f t="shared" si="26"/>
        <v>7</v>
      </c>
      <c r="C199" s="307">
        <f t="shared" si="27"/>
        <v>1</v>
      </c>
      <c r="D199" s="305">
        <f t="shared" si="28"/>
        <v>15587.905170483871</v>
      </c>
      <c r="E199" s="305">
        <f>SUM(D$2:D199)</f>
        <v>951870.38115222577</v>
      </c>
      <c r="F199" s="305">
        <f>Model!$F$31</f>
        <v>2771911</v>
      </c>
      <c r="G199" s="305">
        <f>Model!$G$31</f>
        <v>2779989</v>
      </c>
      <c r="H199" s="305">
        <f>Model!$H$31</f>
        <v>2814613</v>
      </c>
      <c r="I199" s="305">
        <f>Model!$I$31</f>
        <v>2798744</v>
      </c>
      <c r="J199" s="305" t="e">
        <f>Model!#REF!</f>
        <v>#REF!</v>
      </c>
      <c r="K199" s="308" t="str">
        <f t="shared" si="29"/>
        <v/>
      </c>
      <c r="L199" s="308" t="str">
        <f t="shared" si="30"/>
        <v/>
      </c>
      <c r="M199" s="308" t="str">
        <f t="shared" si="31"/>
        <v/>
      </c>
      <c r="N199" s="308" t="str">
        <f t="shared" si="32"/>
        <v/>
      </c>
      <c r="O199" s="308" t="e">
        <f t="shared" si="33"/>
        <v>#REF!</v>
      </c>
    </row>
    <row r="200" spans="1:15" x14ac:dyDescent="0.3">
      <c r="A200" s="306">
        <v>41473</v>
      </c>
      <c r="B200" s="307">
        <f t="shared" si="26"/>
        <v>7</v>
      </c>
      <c r="C200" s="307">
        <f t="shared" si="27"/>
        <v>1</v>
      </c>
      <c r="D200" s="305">
        <f t="shared" si="28"/>
        <v>15587.905170483871</v>
      </c>
      <c r="E200" s="305">
        <f>SUM(D$2:D200)</f>
        <v>967458.28632270964</v>
      </c>
      <c r="F200" s="305">
        <f>Model!$F$31</f>
        <v>2771911</v>
      </c>
      <c r="G200" s="305">
        <f>Model!$G$31</f>
        <v>2779989</v>
      </c>
      <c r="H200" s="305">
        <f>Model!$H$31</f>
        <v>2814613</v>
      </c>
      <c r="I200" s="305">
        <f>Model!$I$31</f>
        <v>2798744</v>
      </c>
      <c r="J200" s="305" t="e">
        <f>Model!#REF!</f>
        <v>#REF!</v>
      </c>
      <c r="K200" s="308" t="str">
        <f t="shared" si="29"/>
        <v/>
      </c>
      <c r="L200" s="308" t="str">
        <f>IF(ISNUMBER(L199),"  ",IF(L199="  ","  ",IF($E200&gt;G200,$A200,"")))</f>
        <v/>
      </c>
      <c r="M200" s="308" t="str">
        <f t="shared" si="31"/>
        <v/>
      </c>
      <c r="N200" s="308" t="str">
        <f t="shared" si="32"/>
        <v/>
      </c>
      <c r="O200" s="308" t="e">
        <f t="shared" si="33"/>
        <v>#REF!</v>
      </c>
    </row>
    <row r="201" spans="1:15" x14ac:dyDescent="0.3">
      <c r="A201" s="306">
        <v>41474</v>
      </c>
      <c r="B201" s="307">
        <f t="shared" si="26"/>
        <v>7</v>
      </c>
      <c r="C201" s="307">
        <f t="shared" si="27"/>
        <v>1</v>
      </c>
      <c r="D201" s="305">
        <f t="shared" si="28"/>
        <v>15587.905170483871</v>
      </c>
      <c r="E201" s="305">
        <f>SUM(D$2:D201)</f>
        <v>983046.1914931935</v>
      </c>
      <c r="F201" s="305">
        <f>Model!$F$31</f>
        <v>2771911</v>
      </c>
      <c r="G201" s="305">
        <f>Model!$G$31</f>
        <v>2779989</v>
      </c>
      <c r="H201" s="305">
        <f>Model!$H$31</f>
        <v>2814613</v>
      </c>
      <c r="I201" s="305">
        <f>Model!$I$31</f>
        <v>2798744</v>
      </c>
      <c r="J201" s="305" t="e">
        <f>Model!#REF!</f>
        <v>#REF!</v>
      </c>
      <c r="K201" s="308" t="str">
        <f t="shared" si="29"/>
        <v/>
      </c>
      <c r="L201" s="308" t="str">
        <f t="shared" si="30"/>
        <v/>
      </c>
      <c r="M201" s="308" t="str">
        <f t="shared" si="31"/>
        <v/>
      </c>
      <c r="N201" s="308" t="str">
        <f t="shared" si="32"/>
        <v/>
      </c>
      <c r="O201" s="308" t="e">
        <f t="shared" si="33"/>
        <v>#REF!</v>
      </c>
    </row>
    <row r="202" spans="1:15" x14ac:dyDescent="0.3">
      <c r="A202" s="306">
        <v>41475</v>
      </c>
      <c r="B202" s="307">
        <f t="shared" si="26"/>
        <v>7</v>
      </c>
      <c r="C202" s="307">
        <f t="shared" si="27"/>
        <v>1</v>
      </c>
      <c r="D202" s="305">
        <f t="shared" si="28"/>
        <v>15587.905170483871</v>
      </c>
      <c r="E202" s="305">
        <f>SUM(D$2:D202)</f>
        <v>998634.09666367737</v>
      </c>
      <c r="F202" s="305">
        <f>Model!$F$31</f>
        <v>2771911</v>
      </c>
      <c r="G202" s="305">
        <f>Model!$G$31</f>
        <v>2779989</v>
      </c>
      <c r="H202" s="305">
        <f>Model!$H$31</f>
        <v>2814613</v>
      </c>
      <c r="I202" s="305">
        <f>Model!$I$31</f>
        <v>2798744</v>
      </c>
      <c r="J202" s="305" t="e">
        <f>Model!#REF!</f>
        <v>#REF!</v>
      </c>
      <c r="K202" s="308" t="str">
        <f t="shared" si="29"/>
        <v/>
      </c>
      <c r="L202" s="308" t="str">
        <f t="shared" si="30"/>
        <v/>
      </c>
      <c r="M202" s="308" t="str">
        <f t="shared" si="31"/>
        <v/>
      </c>
      <c r="N202" s="308" t="str">
        <f t="shared" si="32"/>
        <v/>
      </c>
      <c r="O202" s="308" t="e">
        <f t="shared" si="33"/>
        <v>#REF!</v>
      </c>
    </row>
    <row r="203" spans="1:15" x14ac:dyDescent="0.3">
      <c r="A203" s="306">
        <v>41476</v>
      </c>
      <c r="B203" s="307">
        <f t="shared" si="26"/>
        <v>7</v>
      </c>
      <c r="C203" s="307">
        <f t="shared" si="27"/>
        <v>1</v>
      </c>
      <c r="D203" s="305">
        <f t="shared" si="28"/>
        <v>15587.905170483871</v>
      </c>
      <c r="E203" s="305">
        <f>SUM(D$2:D203)</f>
        <v>1014222.0018341612</v>
      </c>
      <c r="F203" s="305">
        <f>Model!$F$31</f>
        <v>2771911</v>
      </c>
      <c r="G203" s="305">
        <f>Model!$G$31</f>
        <v>2779989</v>
      </c>
      <c r="H203" s="305">
        <f>Model!$H$31</f>
        <v>2814613</v>
      </c>
      <c r="I203" s="305">
        <f>Model!$I$31</f>
        <v>2798744</v>
      </c>
      <c r="J203" s="305" t="e">
        <f>Model!#REF!</f>
        <v>#REF!</v>
      </c>
      <c r="K203" s="308" t="str">
        <f t="shared" si="29"/>
        <v/>
      </c>
      <c r="L203" s="308" t="str">
        <f t="shared" si="30"/>
        <v/>
      </c>
      <c r="M203" s="308" t="str">
        <f t="shared" si="31"/>
        <v/>
      </c>
      <c r="N203" s="308" t="str">
        <f t="shared" si="32"/>
        <v/>
      </c>
      <c r="O203" s="308" t="e">
        <f t="shared" si="33"/>
        <v>#REF!</v>
      </c>
    </row>
    <row r="204" spans="1:15" x14ac:dyDescent="0.3">
      <c r="A204" s="306">
        <v>41477</v>
      </c>
      <c r="B204" s="307">
        <f t="shared" si="26"/>
        <v>7</v>
      </c>
      <c r="C204" s="307">
        <f t="shared" si="27"/>
        <v>1</v>
      </c>
      <c r="D204" s="305">
        <f t="shared" si="28"/>
        <v>15587.905170483871</v>
      </c>
      <c r="E204" s="305">
        <f>SUM(D$2:D204)</f>
        <v>1029809.9070046451</v>
      </c>
      <c r="F204" s="305">
        <f>Model!$F$31</f>
        <v>2771911</v>
      </c>
      <c r="G204" s="305">
        <f>Model!$G$31</f>
        <v>2779989</v>
      </c>
      <c r="H204" s="305">
        <f>Model!$H$31</f>
        <v>2814613</v>
      </c>
      <c r="I204" s="305">
        <f>Model!$I$31</f>
        <v>2798744</v>
      </c>
      <c r="J204" s="305" t="e">
        <f>Model!#REF!</f>
        <v>#REF!</v>
      </c>
      <c r="K204" s="308" t="str">
        <f t="shared" si="29"/>
        <v/>
      </c>
      <c r="L204" s="308" t="str">
        <f t="shared" si="30"/>
        <v/>
      </c>
      <c r="M204" s="308" t="str">
        <f t="shared" si="31"/>
        <v/>
      </c>
      <c r="N204" s="308" t="str">
        <f t="shared" si="32"/>
        <v/>
      </c>
      <c r="O204" s="308" t="e">
        <f t="shared" si="33"/>
        <v>#REF!</v>
      </c>
    </row>
    <row r="205" spans="1:15" x14ac:dyDescent="0.3">
      <c r="A205" s="306">
        <v>41478</v>
      </c>
      <c r="B205" s="307">
        <f t="shared" si="26"/>
        <v>7</v>
      </c>
      <c r="C205" s="307">
        <f t="shared" si="27"/>
        <v>1</v>
      </c>
      <c r="D205" s="305">
        <f t="shared" si="28"/>
        <v>15587.905170483871</v>
      </c>
      <c r="E205" s="305">
        <f>SUM(D$2:D205)</f>
        <v>1045397.812175129</v>
      </c>
      <c r="F205" s="305">
        <f>Model!$F$31</f>
        <v>2771911</v>
      </c>
      <c r="G205" s="305">
        <f>Model!$G$31</f>
        <v>2779989</v>
      </c>
      <c r="H205" s="305">
        <f>Model!$H$31</f>
        <v>2814613</v>
      </c>
      <c r="I205" s="305">
        <f>Model!$I$31</f>
        <v>2798744</v>
      </c>
      <c r="J205" s="305" t="e">
        <f>Model!#REF!</f>
        <v>#REF!</v>
      </c>
      <c r="K205" s="308" t="str">
        <f t="shared" si="29"/>
        <v/>
      </c>
      <c r="L205" s="308" t="str">
        <f t="shared" si="30"/>
        <v/>
      </c>
      <c r="M205" s="308" t="str">
        <f t="shared" si="31"/>
        <v/>
      </c>
      <c r="N205" s="308" t="str">
        <f t="shared" si="32"/>
        <v/>
      </c>
      <c r="O205" s="308" t="e">
        <f t="shared" si="33"/>
        <v>#REF!</v>
      </c>
    </row>
    <row r="206" spans="1:15" x14ac:dyDescent="0.3">
      <c r="A206" s="306">
        <v>41479</v>
      </c>
      <c r="B206" s="307">
        <f t="shared" si="26"/>
        <v>7</v>
      </c>
      <c r="C206" s="307">
        <f t="shared" si="27"/>
        <v>1</v>
      </c>
      <c r="D206" s="305">
        <f t="shared" si="28"/>
        <v>15587.905170483871</v>
      </c>
      <c r="E206" s="305">
        <f>SUM(D$2:D206)</f>
        <v>1060985.7173456128</v>
      </c>
      <c r="F206" s="305">
        <f>Model!$F$31</f>
        <v>2771911</v>
      </c>
      <c r="G206" s="305">
        <f>Model!$G$31</f>
        <v>2779989</v>
      </c>
      <c r="H206" s="305">
        <f>Model!$H$31</f>
        <v>2814613</v>
      </c>
      <c r="I206" s="305">
        <f>Model!$I$31</f>
        <v>2798744</v>
      </c>
      <c r="J206" s="305" t="e">
        <f>Model!#REF!</f>
        <v>#REF!</v>
      </c>
      <c r="K206" s="308" t="str">
        <f t="shared" si="29"/>
        <v/>
      </c>
      <c r="L206" s="308" t="str">
        <f t="shared" si="30"/>
        <v/>
      </c>
      <c r="M206" s="308" t="str">
        <f t="shared" si="31"/>
        <v/>
      </c>
      <c r="N206" s="308" t="str">
        <f t="shared" si="32"/>
        <v/>
      </c>
      <c r="O206" s="308" t="e">
        <f t="shared" si="33"/>
        <v>#REF!</v>
      </c>
    </row>
    <row r="207" spans="1:15" x14ac:dyDescent="0.3">
      <c r="A207" s="306">
        <v>41480</v>
      </c>
      <c r="B207" s="307">
        <f t="shared" si="26"/>
        <v>7</v>
      </c>
      <c r="C207" s="307">
        <f t="shared" si="27"/>
        <v>1</v>
      </c>
      <c r="D207" s="305">
        <f t="shared" si="28"/>
        <v>15587.905170483871</v>
      </c>
      <c r="E207" s="305">
        <f>SUM(D$2:D207)</f>
        <v>1076573.6225160968</v>
      </c>
      <c r="F207" s="305">
        <f>Model!$F$31</f>
        <v>2771911</v>
      </c>
      <c r="G207" s="305">
        <f>Model!$G$31</f>
        <v>2779989</v>
      </c>
      <c r="H207" s="305">
        <f>Model!$H$31</f>
        <v>2814613</v>
      </c>
      <c r="I207" s="305">
        <f>Model!$I$31</f>
        <v>2798744</v>
      </c>
      <c r="J207" s="305" t="e">
        <f>Model!#REF!</f>
        <v>#REF!</v>
      </c>
      <c r="K207" s="308" t="str">
        <f t="shared" si="29"/>
        <v/>
      </c>
      <c r="L207" s="308" t="str">
        <f t="shared" si="30"/>
        <v/>
      </c>
      <c r="M207" s="308" t="str">
        <f t="shared" si="31"/>
        <v/>
      </c>
      <c r="N207" s="308" t="str">
        <f t="shared" si="32"/>
        <v/>
      </c>
      <c r="O207" s="308" t="e">
        <f t="shared" si="33"/>
        <v>#REF!</v>
      </c>
    </row>
    <row r="208" spans="1:15" x14ac:dyDescent="0.3">
      <c r="A208" s="306">
        <v>41481</v>
      </c>
      <c r="B208" s="307">
        <f t="shared" si="26"/>
        <v>7</v>
      </c>
      <c r="C208" s="307">
        <f t="shared" si="27"/>
        <v>1</v>
      </c>
      <c r="D208" s="305">
        <f t="shared" si="28"/>
        <v>15587.905170483871</v>
      </c>
      <c r="E208" s="305">
        <f>SUM(D$2:D208)</f>
        <v>1092161.5276865808</v>
      </c>
      <c r="F208" s="305">
        <f>Model!$F$31</f>
        <v>2771911</v>
      </c>
      <c r="G208" s="305">
        <f>Model!$G$31</f>
        <v>2779989</v>
      </c>
      <c r="H208" s="305">
        <f>Model!$H$31</f>
        <v>2814613</v>
      </c>
      <c r="I208" s="305">
        <f>Model!$I$31</f>
        <v>2798744</v>
      </c>
      <c r="J208" s="305" t="e">
        <f>Model!#REF!</f>
        <v>#REF!</v>
      </c>
      <c r="K208" s="308" t="str">
        <f t="shared" si="29"/>
        <v/>
      </c>
      <c r="L208" s="308" t="str">
        <f t="shared" si="30"/>
        <v/>
      </c>
      <c r="M208" s="308" t="str">
        <f t="shared" si="31"/>
        <v/>
      </c>
      <c r="N208" s="308" t="str">
        <f t="shared" si="32"/>
        <v/>
      </c>
      <c r="O208" s="308" t="e">
        <f t="shared" si="33"/>
        <v>#REF!</v>
      </c>
    </row>
    <row r="209" spans="1:15" x14ac:dyDescent="0.3">
      <c r="A209" s="306">
        <v>41482</v>
      </c>
      <c r="B209" s="307">
        <f t="shared" si="26"/>
        <v>7</v>
      </c>
      <c r="C209" s="307">
        <f t="shared" si="27"/>
        <v>1</v>
      </c>
      <c r="D209" s="305">
        <f t="shared" si="28"/>
        <v>15587.905170483871</v>
      </c>
      <c r="E209" s="305">
        <f>SUM(D$2:D209)</f>
        <v>1107749.4328570648</v>
      </c>
      <c r="F209" s="305">
        <f>Model!$F$31</f>
        <v>2771911</v>
      </c>
      <c r="G209" s="305">
        <f>Model!$G$31</f>
        <v>2779989</v>
      </c>
      <c r="H209" s="305">
        <f>Model!$H$31</f>
        <v>2814613</v>
      </c>
      <c r="I209" s="305">
        <f>Model!$I$31</f>
        <v>2798744</v>
      </c>
      <c r="J209" s="305" t="e">
        <f>Model!#REF!</f>
        <v>#REF!</v>
      </c>
      <c r="K209" s="308" t="str">
        <f t="shared" si="29"/>
        <v/>
      </c>
      <c r="L209" s="308" t="str">
        <f t="shared" si="30"/>
        <v/>
      </c>
      <c r="M209" s="308" t="str">
        <f t="shared" si="31"/>
        <v/>
      </c>
      <c r="N209" s="308" t="str">
        <f t="shared" si="32"/>
        <v/>
      </c>
      <c r="O209" s="308" t="e">
        <f t="shared" si="33"/>
        <v>#REF!</v>
      </c>
    </row>
    <row r="210" spans="1:15" x14ac:dyDescent="0.3">
      <c r="A210" s="306">
        <v>41483</v>
      </c>
      <c r="B210" s="307">
        <f t="shared" si="26"/>
        <v>7</v>
      </c>
      <c r="C210" s="307">
        <f t="shared" si="27"/>
        <v>1</v>
      </c>
      <c r="D210" s="305">
        <f t="shared" si="28"/>
        <v>15587.905170483871</v>
      </c>
      <c r="E210" s="305">
        <f>SUM(D$2:D210)</f>
        <v>1123337.3380275487</v>
      </c>
      <c r="F210" s="305">
        <f>Model!$F$31</f>
        <v>2771911</v>
      </c>
      <c r="G210" s="305">
        <f>Model!$G$31</f>
        <v>2779989</v>
      </c>
      <c r="H210" s="305">
        <f>Model!$H$31</f>
        <v>2814613</v>
      </c>
      <c r="I210" s="305">
        <f>Model!$I$31</f>
        <v>2798744</v>
      </c>
      <c r="J210" s="305" t="e">
        <f>Model!#REF!</f>
        <v>#REF!</v>
      </c>
      <c r="K210" s="308" t="str">
        <f t="shared" si="29"/>
        <v/>
      </c>
      <c r="L210" s="308" t="str">
        <f t="shared" si="30"/>
        <v/>
      </c>
      <c r="M210" s="308" t="str">
        <f t="shared" si="31"/>
        <v/>
      </c>
      <c r="N210" s="308" t="str">
        <f t="shared" si="32"/>
        <v/>
      </c>
      <c r="O210" s="308" t="e">
        <f t="shared" si="33"/>
        <v>#REF!</v>
      </c>
    </row>
    <row r="211" spans="1:15" x14ac:dyDescent="0.3">
      <c r="A211" s="306">
        <v>41484</v>
      </c>
      <c r="B211" s="307">
        <f t="shared" si="26"/>
        <v>7</v>
      </c>
      <c r="C211" s="307">
        <f t="shared" si="27"/>
        <v>1</v>
      </c>
      <c r="D211" s="305">
        <f t="shared" si="28"/>
        <v>15587.905170483871</v>
      </c>
      <c r="E211" s="305">
        <f>SUM(D$2:D211)</f>
        <v>1138925.2431980327</v>
      </c>
      <c r="F211" s="305">
        <f>Model!$F$31</f>
        <v>2771911</v>
      </c>
      <c r="G211" s="305">
        <f>Model!$G$31</f>
        <v>2779989</v>
      </c>
      <c r="H211" s="305">
        <f>Model!$H$31</f>
        <v>2814613</v>
      </c>
      <c r="I211" s="305">
        <f>Model!$I$31</f>
        <v>2798744</v>
      </c>
      <c r="J211" s="305" t="e">
        <f>Model!#REF!</f>
        <v>#REF!</v>
      </c>
      <c r="K211" s="308" t="str">
        <f t="shared" si="29"/>
        <v/>
      </c>
      <c r="L211" s="308" t="str">
        <f t="shared" si="30"/>
        <v/>
      </c>
      <c r="M211" s="308" t="str">
        <f t="shared" si="31"/>
        <v/>
      </c>
      <c r="N211" s="308" t="str">
        <f t="shared" si="32"/>
        <v/>
      </c>
      <c r="O211" s="308" t="e">
        <f t="shared" si="33"/>
        <v>#REF!</v>
      </c>
    </row>
    <row r="212" spans="1:15" x14ac:dyDescent="0.3">
      <c r="A212" s="306">
        <v>41485</v>
      </c>
      <c r="B212" s="307">
        <f t="shared" si="26"/>
        <v>7</v>
      </c>
      <c r="C212" s="307">
        <f t="shared" si="27"/>
        <v>1</v>
      </c>
      <c r="D212" s="305">
        <f t="shared" si="28"/>
        <v>15587.905170483871</v>
      </c>
      <c r="E212" s="305">
        <f>SUM(D$2:D212)</f>
        <v>1154513.1483685167</v>
      </c>
      <c r="F212" s="305">
        <f>Model!$F$31</f>
        <v>2771911</v>
      </c>
      <c r="G212" s="305">
        <f>Model!$G$31</f>
        <v>2779989</v>
      </c>
      <c r="H212" s="305">
        <f>Model!$H$31</f>
        <v>2814613</v>
      </c>
      <c r="I212" s="305">
        <f>Model!$I$31</f>
        <v>2798744</v>
      </c>
      <c r="J212" s="305" t="e">
        <f>Model!#REF!</f>
        <v>#REF!</v>
      </c>
      <c r="K212" s="308" t="str">
        <f t="shared" si="29"/>
        <v/>
      </c>
      <c r="L212" s="308" t="str">
        <f t="shared" si="30"/>
        <v/>
      </c>
      <c r="M212" s="308" t="str">
        <f t="shared" si="31"/>
        <v/>
      </c>
      <c r="N212" s="308" t="str">
        <f t="shared" si="32"/>
        <v/>
      </c>
      <c r="O212" s="308" t="e">
        <f t="shared" si="33"/>
        <v>#REF!</v>
      </c>
    </row>
    <row r="213" spans="1:15" x14ac:dyDescent="0.3">
      <c r="A213" s="306">
        <v>41486</v>
      </c>
      <c r="B213" s="307">
        <f t="shared" si="26"/>
        <v>7</v>
      </c>
      <c r="C213" s="307">
        <f t="shared" si="27"/>
        <v>1</v>
      </c>
      <c r="D213" s="305">
        <f t="shared" si="28"/>
        <v>15587.905170483871</v>
      </c>
      <c r="E213" s="305">
        <f>SUM(D$2:D213)</f>
        <v>1170101.0535390007</v>
      </c>
      <c r="F213" s="305">
        <f>Model!$F$31</f>
        <v>2771911</v>
      </c>
      <c r="G213" s="305">
        <f>Model!$G$31</f>
        <v>2779989</v>
      </c>
      <c r="H213" s="305">
        <f>Model!$H$31</f>
        <v>2814613</v>
      </c>
      <c r="I213" s="305">
        <f>Model!$I$31</f>
        <v>2798744</v>
      </c>
      <c r="J213" s="305" t="e">
        <f>Model!#REF!</f>
        <v>#REF!</v>
      </c>
      <c r="K213" s="308" t="str">
        <f t="shared" si="29"/>
        <v/>
      </c>
      <c r="L213" s="308" t="str">
        <f t="shared" si="30"/>
        <v/>
      </c>
      <c r="M213" s="308" t="str">
        <f t="shared" si="31"/>
        <v/>
      </c>
      <c r="N213" s="308" t="str">
        <f t="shared" si="32"/>
        <v/>
      </c>
      <c r="O213" s="308" t="e">
        <f t="shared" si="33"/>
        <v>#REF!</v>
      </c>
    </row>
    <row r="214" spans="1:15" x14ac:dyDescent="0.3">
      <c r="A214" s="306">
        <v>41487</v>
      </c>
      <c r="B214" s="307">
        <f t="shared" si="26"/>
        <v>8</v>
      </c>
      <c r="C214" s="307">
        <f t="shared" si="27"/>
        <v>1</v>
      </c>
      <c r="D214" s="305">
        <f t="shared" si="28"/>
        <v>15587.905170483871</v>
      </c>
      <c r="E214" s="305">
        <f>SUM(D$2:D214)</f>
        <v>1185688.9587094847</v>
      </c>
      <c r="F214" s="305">
        <f>Model!$F$31</f>
        <v>2771911</v>
      </c>
      <c r="G214" s="305">
        <f>Model!$G$31</f>
        <v>2779989</v>
      </c>
      <c r="H214" s="305">
        <f>Model!$H$31</f>
        <v>2814613</v>
      </c>
      <c r="I214" s="305">
        <f>Model!$I$31</f>
        <v>2798744</v>
      </c>
      <c r="J214" s="305" t="e">
        <f>Model!#REF!</f>
        <v>#REF!</v>
      </c>
      <c r="K214" s="308" t="str">
        <f t="shared" si="29"/>
        <v/>
      </c>
      <c r="L214" s="308" t="str">
        <f t="shared" si="30"/>
        <v/>
      </c>
      <c r="M214" s="308" t="str">
        <f t="shared" si="31"/>
        <v/>
      </c>
      <c r="N214" s="308" t="str">
        <f t="shared" si="32"/>
        <v/>
      </c>
      <c r="O214" s="308" t="e">
        <f t="shared" si="33"/>
        <v>#REF!</v>
      </c>
    </row>
    <row r="215" spans="1:15" x14ac:dyDescent="0.3">
      <c r="A215" s="306">
        <v>41488</v>
      </c>
      <c r="B215" s="307">
        <f t="shared" si="26"/>
        <v>8</v>
      </c>
      <c r="C215" s="307">
        <f t="shared" si="27"/>
        <v>1</v>
      </c>
      <c r="D215" s="305">
        <f t="shared" si="28"/>
        <v>15587.905170483871</v>
      </c>
      <c r="E215" s="305">
        <f>SUM(D$2:D215)</f>
        <v>1201276.8638799686</v>
      </c>
      <c r="F215" s="305">
        <f>Model!$F$31</f>
        <v>2771911</v>
      </c>
      <c r="G215" s="305">
        <f>Model!$G$31</f>
        <v>2779989</v>
      </c>
      <c r="H215" s="305">
        <f>Model!$H$31</f>
        <v>2814613</v>
      </c>
      <c r="I215" s="305">
        <f>Model!$I$31</f>
        <v>2798744</v>
      </c>
      <c r="J215" s="305" t="e">
        <f>Model!#REF!</f>
        <v>#REF!</v>
      </c>
      <c r="K215" s="308" t="str">
        <f t="shared" si="29"/>
        <v/>
      </c>
      <c r="L215" s="308" t="str">
        <f t="shared" si="30"/>
        <v/>
      </c>
      <c r="M215" s="308" t="str">
        <f t="shared" si="31"/>
        <v/>
      </c>
      <c r="N215" s="308" t="str">
        <f t="shared" si="32"/>
        <v/>
      </c>
      <c r="O215" s="308" t="e">
        <f t="shared" si="33"/>
        <v>#REF!</v>
      </c>
    </row>
    <row r="216" spans="1:15" x14ac:dyDescent="0.3">
      <c r="A216" s="306">
        <v>41489</v>
      </c>
      <c r="B216" s="307">
        <f t="shared" si="26"/>
        <v>8</v>
      </c>
      <c r="C216" s="307">
        <f t="shared" si="27"/>
        <v>1</v>
      </c>
      <c r="D216" s="305">
        <f t="shared" si="28"/>
        <v>15587.905170483871</v>
      </c>
      <c r="E216" s="305">
        <f>SUM(D$2:D216)</f>
        <v>1216864.7690504526</v>
      </c>
      <c r="F216" s="305">
        <f>Model!$F$31</f>
        <v>2771911</v>
      </c>
      <c r="G216" s="305">
        <f>Model!$G$31</f>
        <v>2779989</v>
      </c>
      <c r="H216" s="305">
        <f>Model!$H$31</f>
        <v>2814613</v>
      </c>
      <c r="I216" s="305">
        <f>Model!$I$31</f>
        <v>2798744</v>
      </c>
      <c r="J216" s="305" t="e">
        <f>Model!#REF!</f>
        <v>#REF!</v>
      </c>
      <c r="K216" s="308" t="str">
        <f t="shared" si="29"/>
        <v/>
      </c>
      <c r="L216" s="308" t="str">
        <f t="shared" si="30"/>
        <v/>
      </c>
      <c r="M216" s="308" t="str">
        <f t="shared" si="31"/>
        <v/>
      </c>
      <c r="N216" s="308" t="str">
        <f t="shared" si="32"/>
        <v/>
      </c>
      <c r="O216" s="308" t="e">
        <f t="shared" si="33"/>
        <v>#REF!</v>
      </c>
    </row>
    <row r="217" spans="1:15" x14ac:dyDescent="0.3">
      <c r="A217" s="306">
        <v>41490</v>
      </c>
      <c r="B217" s="307">
        <f t="shared" si="26"/>
        <v>8</v>
      </c>
      <c r="C217" s="307">
        <f t="shared" si="27"/>
        <v>1</v>
      </c>
      <c r="D217" s="305">
        <f t="shared" si="28"/>
        <v>15587.905170483871</v>
      </c>
      <c r="E217" s="305">
        <f>SUM(D$2:D217)</f>
        <v>1232452.6742209366</v>
      </c>
      <c r="F217" s="305">
        <f>Model!$F$31</f>
        <v>2771911</v>
      </c>
      <c r="G217" s="305">
        <f>Model!$G$31</f>
        <v>2779989</v>
      </c>
      <c r="H217" s="305">
        <f>Model!$H$31</f>
        <v>2814613</v>
      </c>
      <c r="I217" s="305">
        <f>Model!$I$31</f>
        <v>2798744</v>
      </c>
      <c r="J217" s="305" t="e">
        <f>Model!#REF!</f>
        <v>#REF!</v>
      </c>
      <c r="K217" s="308" t="str">
        <f t="shared" si="29"/>
        <v/>
      </c>
      <c r="L217" s="308" t="str">
        <f t="shared" si="30"/>
        <v/>
      </c>
      <c r="M217" s="308" t="str">
        <f t="shared" si="31"/>
        <v/>
      </c>
      <c r="N217" s="308" t="str">
        <f t="shared" si="32"/>
        <v/>
      </c>
      <c r="O217" s="308" t="e">
        <f t="shared" si="33"/>
        <v>#REF!</v>
      </c>
    </row>
    <row r="218" spans="1:15" x14ac:dyDescent="0.3">
      <c r="A218" s="306">
        <v>41491</v>
      </c>
      <c r="B218" s="307">
        <f t="shared" si="26"/>
        <v>8</v>
      </c>
      <c r="C218" s="307">
        <f t="shared" si="27"/>
        <v>1</v>
      </c>
      <c r="D218" s="305">
        <f t="shared" si="28"/>
        <v>15587.905170483871</v>
      </c>
      <c r="E218" s="305">
        <f>SUM(D$2:D218)</f>
        <v>1248040.5793914206</v>
      </c>
      <c r="F218" s="305">
        <f>Model!$F$31</f>
        <v>2771911</v>
      </c>
      <c r="G218" s="305">
        <f>Model!$G$31</f>
        <v>2779989</v>
      </c>
      <c r="H218" s="305">
        <f>Model!$H$31</f>
        <v>2814613</v>
      </c>
      <c r="I218" s="305">
        <f>Model!$I$31</f>
        <v>2798744</v>
      </c>
      <c r="J218" s="305" t="e">
        <f>Model!#REF!</f>
        <v>#REF!</v>
      </c>
      <c r="K218" s="308" t="str">
        <f t="shared" si="29"/>
        <v/>
      </c>
      <c r="L218" s="308" t="str">
        <f t="shared" si="30"/>
        <v/>
      </c>
      <c r="M218" s="308" t="str">
        <f t="shared" si="31"/>
        <v/>
      </c>
      <c r="N218" s="308" t="str">
        <f t="shared" si="32"/>
        <v/>
      </c>
      <c r="O218" s="308" t="e">
        <f t="shared" si="33"/>
        <v>#REF!</v>
      </c>
    </row>
    <row r="219" spans="1:15" x14ac:dyDescent="0.3">
      <c r="A219" s="306">
        <v>41492</v>
      </c>
      <c r="B219" s="307">
        <f t="shared" si="26"/>
        <v>8</v>
      </c>
      <c r="C219" s="307">
        <f t="shared" si="27"/>
        <v>1</v>
      </c>
      <c r="D219" s="305">
        <f t="shared" si="28"/>
        <v>15587.905170483871</v>
      </c>
      <c r="E219" s="305">
        <f>SUM(D$2:D219)</f>
        <v>1263628.4845619046</v>
      </c>
      <c r="F219" s="305">
        <f>Model!$F$31</f>
        <v>2771911</v>
      </c>
      <c r="G219" s="305">
        <f>Model!$G$31</f>
        <v>2779989</v>
      </c>
      <c r="H219" s="305">
        <f>Model!$H$31</f>
        <v>2814613</v>
      </c>
      <c r="I219" s="305">
        <f>Model!$I$31</f>
        <v>2798744</v>
      </c>
      <c r="J219" s="305" t="e">
        <f>Model!#REF!</f>
        <v>#REF!</v>
      </c>
      <c r="K219" s="308" t="str">
        <f t="shared" si="29"/>
        <v/>
      </c>
      <c r="L219" s="308" t="str">
        <f t="shared" si="30"/>
        <v/>
      </c>
      <c r="M219" s="308" t="str">
        <f t="shared" si="31"/>
        <v/>
      </c>
      <c r="N219" s="308" t="str">
        <f t="shared" si="32"/>
        <v/>
      </c>
      <c r="O219" s="308" t="e">
        <f t="shared" si="33"/>
        <v>#REF!</v>
      </c>
    </row>
    <row r="220" spans="1:15" x14ac:dyDescent="0.3">
      <c r="A220" s="306">
        <v>41493</v>
      </c>
      <c r="B220" s="307">
        <f t="shared" si="26"/>
        <v>8</v>
      </c>
      <c r="C220" s="307">
        <f t="shared" si="27"/>
        <v>1</v>
      </c>
      <c r="D220" s="305">
        <f t="shared" si="28"/>
        <v>15587.905170483871</v>
      </c>
      <c r="E220" s="305">
        <f>SUM(D$2:D220)</f>
        <v>1279216.3897323885</v>
      </c>
      <c r="F220" s="305">
        <f>Model!$F$31</f>
        <v>2771911</v>
      </c>
      <c r="G220" s="305">
        <f>Model!$G$31</f>
        <v>2779989</v>
      </c>
      <c r="H220" s="305">
        <f>Model!$H$31</f>
        <v>2814613</v>
      </c>
      <c r="I220" s="305">
        <f>Model!$I$31</f>
        <v>2798744</v>
      </c>
      <c r="J220" s="305" t="e">
        <f>Model!#REF!</f>
        <v>#REF!</v>
      </c>
      <c r="K220" s="308" t="str">
        <f t="shared" si="29"/>
        <v/>
      </c>
      <c r="L220" s="308" t="str">
        <f t="shared" si="30"/>
        <v/>
      </c>
      <c r="M220" s="308" t="str">
        <f t="shared" si="31"/>
        <v/>
      </c>
      <c r="N220" s="308" t="str">
        <f t="shared" si="32"/>
        <v/>
      </c>
      <c r="O220" s="308" t="e">
        <f t="shared" si="33"/>
        <v>#REF!</v>
      </c>
    </row>
    <row r="221" spans="1:15" x14ac:dyDescent="0.3">
      <c r="A221" s="306">
        <v>41494</v>
      </c>
      <c r="B221" s="307">
        <f t="shared" si="26"/>
        <v>8</v>
      </c>
      <c r="C221" s="307">
        <f t="shared" si="27"/>
        <v>1</v>
      </c>
      <c r="D221" s="305">
        <f t="shared" si="28"/>
        <v>15587.905170483871</v>
      </c>
      <c r="E221" s="305">
        <f>SUM(D$2:D221)</f>
        <v>1294804.2949028725</v>
      </c>
      <c r="F221" s="305">
        <f>Model!$F$31</f>
        <v>2771911</v>
      </c>
      <c r="G221" s="305">
        <f>Model!$G$31</f>
        <v>2779989</v>
      </c>
      <c r="H221" s="305">
        <f>Model!$H$31</f>
        <v>2814613</v>
      </c>
      <c r="I221" s="305">
        <f>Model!$I$31</f>
        <v>2798744</v>
      </c>
      <c r="J221" s="305" t="e">
        <f>Model!#REF!</f>
        <v>#REF!</v>
      </c>
      <c r="K221" s="308" t="str">
        <f t="shared" si="29"/>
        <v/>
      </c>
      <c r="L221" s="308" t="str">
        <f t="shared" si="30"/>
        <v/>
      </c>
      <c r="M221" s="308" t="str">
        <f t="shared" si="31"/>
        <v/>
      </c>
      <c r="N221" s="308" t="str">
        <f t="shared" si="32"/>
        <v/>
      </c>
      <c r="O221" s="308" t="e">
        <f t="shared" si="33"/>
        <v>#REF!</v>
      </c>
    </row>
    <row r="222" spans="1:15" x14ac:dyDescent="0.3">
      <c r="A222" s="306">
        <v>41495</v>
      </c>
      <c r="B222" s="307">
        <f t="shared" si="26"/>
        <v>8</v>
      </c>
      <c r="C222" s="307">
        <f t="shared" si="27"/>
        <v>1</v>
      </c>
      <c r="D222" s="305">
        <f t="shared" si="28"/>
        <v>15587.905170483871</v>
      </c>
      <c r="E222" s="305">
        <f>SUM(D$2:D222)</f>
        <v>1310392.2000733565</v>
      </c>
      <c r="F222" s="305">
        <f>Model!$F$31</f>
        <v>2771911</v>
      </c>
      <c r="G222" s="305">
        <f>Model!$G$31</f>
        <v>2779989</v>
      </c>
      <c r="H222" s="305">
        <f>Model!$H$31</f>
        <v>2814613</v>
      </c>
      <c r="I222" s="305">
        <f>Model!$I$31</f>
        <v>2798744</v>
      </c>
      <c r="J222" s="305" t="e">
        <f>Model!#REF!</f>
        <v>#REF!</v>
      </c>
      <c r="K222" s="308" t="str">
        <f t="shared" si="29"/>
        <v/>
      </c>
      <c r="L222" s="308" t="str">
        <f t="shared" si="30"/>
        <v/>
      </c>
      <c r="M222" s="308" t="str">
        <f t="shared" si="31"/>
        <v/>
      </c>
      <c r="N222" s="308" t="str">
        <f t="shared" si="32"/>
        <v/>
      </c>
      <c r="O222" s="308" t="e">
        <f t="shared" si="33"/>
        <v>#REF!</v>
      </c>
    </row>
    <row r="223" spans="1:15" x14ac:dyDescent="0.3">
      <c r="A223" s="306">
        <v>41496</v>
      </c>
      <c r="B223" s="307">
        <f t="shared" si="26"/>
        <v>8</v>
      </c>
      <c r="C223" s="307">
        <f t="shared" si="27"/>
        <v>1</v>
      </c>
      <c r="D223" s="305">
        <f t="shared" si="28"/>
        <v>15587.905170483871</v>
      </c>
      <c r="E223" s="305">
        <f>SUM(D$2:D223)</f>
        <v>1325980.1052438405</v>
      </c>
      <c r="F223" s="305">
        <f>Model!$F$31</f>
        <v>2771911</v>
      </c>
      <c r="G223" s="305">
        <f>Model!$G$31</f>
        <v>2779989</v>
      </c>
      <c r="H223" s="305">
        <f>Model!$H$31</f>
        <v>2814613</v>
      </c>
      <c r="I223" s="305">
        <f>Model!$I$31</f>
        <v>2798744</v>
      </c>
      <c r="J223" s="305" t="e">
        <f>Model!#REF!</f>
        <v>#REF!</v>
      </c>
      <c r="K223" s="308" t="str">
        <f t="shared" si="29"/>
        <v/>
      </c>
      <c r="L223" s="308" t="str">
        <f t="shared" si="30"/>
        <v/>
      </c>
      <c r="M223" s="308" t="str">
        <f t="shared" si="31"/>
        <v/>
      </c>
      <c r="N223" s="308" t="str">
        <f t="shared" si="32"/>
        <v/>
      </c>
      <c r="O223" s="308" t="e">
        <f t="shared" si="33"/>
        <v>#REF!</v>
      </c>
    </row>
    <row r="224" spans="1:15" x14ac:dyDescent="0.3">
      <c r="A224" s="306">
        <v>41497</v>
      </c>
      <c r="B224" s="307">
        <f t="shared" si="26"/>
        <v>8</v>
      </c>
      <c r="C224" s="307">
        <f t="shared" si="27"/>
        <v>1</v>
      </c>
      <c r="D224" s="305">
        <f t="shared" si="28"/>
        <v>15587.905170483871</v>
      </c>
      <c r="E224" s="305">
        <f>SUM(D$2:D224)</f>
        <v>1341568.0104143245</v>
      </c>
      <c r="F224" s="305">
        <f>Model!$F$31</f>
        <v>2771911</v>
      </c>
      <c r="G224" s="305">
        <f>Model!$G$31</f>
        <v>2779989</v>
      </c>
      <c r="H224" s="305">
        <f>Model!$H$31</f>
        <v>2814613</v>
      </c>
      <c r="I224" s="305">
        <f>Model!$I$31</f>
        <v>2798744</v>
      </c>
      <c r="J224" s="305" t="e">
        <f>Model!#REF!</f>
        <v>#REF!</v>
      </c>
      <c r="K224" s="308" t="str">
        <f t="shared" si="29"/>
        <v/>
      </c>
      <c r="L224" s="308" t="str">
        <f t="shared" si="30"/>
        <v/>
      </c>
      <c r="M224" s="308" t="str">
        <f t="shared" si="31"/>
        <v/>
      </c>
      <c r="N224" s="308" t="str">
        <f t="shared" si="32"/>
        <v/>
      </c>
      <c r="O224" s="308" t="e">
        <f t="shared" si="33"/>
        <v>#REF!</v>
      </c>
    </row>
    <row r="225" spans="1:15" x14ac:dyDescent="0.3">
      <c r="A225" s="306">
        <v>41498</v>
      </c>
      <c r="B225" s="307">
        <f t="shared" si="26"/>
        <v>8</v>
      </c>
      <c r="C225" s="307">
        <f t="shared" si="27"/>
        <v>1</v>
      </c>
      <c r="D225" s="305">
        <f t="shared" si="28"/>
        <v>15587.905170483871</v>
      </c>
      <c r="E225" s="305">
        <f>SUM(D$2:D225)</f>
        <v>1357155.9155848084</v>
      </c>
      <c r="F225" s="305">
        <f>Model!$F$31</f>
        <v>2771911</v>
      </c>
      <c r="G225" s="305">
        <f>Model!$G$31</f>
        <v>2779989</v>
      </c>
      <c r="H225" s="305">
        <f>Model!$H$31</f>
        <v>2814613</v>
      </c>
      <c r="I225" s="305">
        <f>Model!$I$31</f>
        <v>2798744</v>
      </c>
      <c r="J225" s="305" t="e">
        <f>Model!#REF!</f>
        <v>#REF!</v>
      </c>
      <c r="K225" s="308" t="str">
        <f t="shared" si="29"/>
        <v/>
      </c>
      <c r="L225" s="308" t="str">
        <f t="shared" si="30"/>
        <v/>
      </c>
      <c r="M225" s="308" t="str">
        <f t="shared" si="31"/>
        <v/>
      </c>
      <c r="N225" s="308" t="str">
        <f t="shared" si="32"/>
        <v/>
      </c>
      <c r="O225" s="308" t="e">
        <f t="shared" si="33"/>
        <v>#REF!</v>
      </c>
    </row>
    <row r="226" spans="1:15" x14ac:dyDescent="0.3">
      <c r="A226" s="306">
        <v>41499</v>
      </c>
      <c r="B226" s="307">
        <f t="shared" si="26"/>
        <v>8</v>
      </c>
      <c r="C226" s="307">
        <f t="shared" si="27"/>
        <v>1</v>
      </c>
      <c r="D226" s="305">
        <f t="shared" si="28"/>
        <v>15587.905170483871</v>
      </c>
      <c r="E226" s="305">
        <f>SUM(D$2:D226)</f>
        <v>1372743.8207552924</v>
      </c>
      <c r="F226" s="305">
        <f>Model!$F$31</f>
        <v>2771911</v>
      </c>
      <c r="G226" s="305">
        <f>Model!$G$31</f>
        <v>2779989</v>
      </c>
      <c r="H226" s="305">
        <f>Model!$H$31</f>
        <v>2814613</v>
      </c>
      <c r="I226" s="305">
        <f>Model!$I$31</f>
        <v>2798744</v>
      </c>
      <c r="J226" s="305" t="e">
        <f>Model!#REF!</f>
        <v>#REF!</v>
      </c>
      <c r="K226" s="308" t="str">
        <f t="shared" si="29"/>
        <v/>
      </c>
      <c r="L226" s="308" t="str">
        <f t="shared" si="30"/>
        <v/>
      </c>
      <c r="M226" s="308" t="str">
        <f t="shared" si="31"/>
        <v/>
      </c>
      <c r="N226" s="308" t="str">
        <f t="shared" si="32"/>
        <v/>
      </c>
      <c r="O226" s="308" t="e">
        <f t="shared" si="33"/>
        <v>#REF!</v>
      </c>
    </row>
    <row r="227" spans="1:15" x14ac:dyDescent="0.3">
      <c r="A227" s="306">
        <v>41500</v>
      </c>
      <c r="B227" s="307">
        <f t="shared" si="26"/>
        <v>8</v>
      </c>
      <c r="C227" s="307">
        <f t="shared" si="27"/>
        <v>1</v>
      </c>
      <c r="D227" s="305">
        <f t="shared" si="28"/>
        <v>15587.905170483871</v>
      </c>
      <c r="E227" s="305">
        <f>SUM(D$2:D227)</f>
        <v>1388331.7259257764</v>
      </c>
      <c r="F227" s="305">
        <f>Model!$F$31</f>
        <v>2771911</v>
      </c>
      <c r="G227" s="305">
        <f>Model!$G$31</f>
        <v>2779989</v>
      </c>
      <c r="H227" s="305">
        <f>Model!$H$31</f>
        <v>2814613</v>
      </c>
      <c r="I227" s="305">
        <f>Model!$I$31</f>
        <v>2798744</v>
      </c>
      <c r="J227" s="305" t="e">
        <f>Model!#REF!</f>
        <v>#REF!</v>
      </c>
      <c r="K227" s="308" t="str">
        <f t="shared" si="29"/>
        <v/>
      </c>
      <c r="L227" s="308" t="str">
        <f t="shared" si="30"/>
        <v/>
      </c>
      <c r="M227" s="308" t="str">
        <f t="shared" si="31"/>
        <v/>
      </c>
      <c r="N227" s="308" t="str">
        <f t="shared" si="32"/>
        <v/>
      </c>
      <c r="O227" s="308" t="e">
        <f t="shared" si="33"/>
        <v>#REF!</v>
      </c>
    </row>
    <row r="228" spans="1:15" x14ac:dyDescent="0.3">
      <c r="A228" s="306">
        <v>41501</v>
      </c>
      <c r="B228" s="307">
        <f t="shared" si="26"/>
        <v>8</v>
      </c>
      <c r="C228" s="307">
        <f t="shared" si="27"/>
        <v>1</v>
      </c>
      <c r="D228" s="305">
        <f t="shared" si="28"/>
        <v>15587.905170483871</v>
      </c>
      <c r="E228" s="305">
        <f>SUM(D$2:D228)</f>
        <v>1403919.6310962604</v>
      </c>
      <c r="F228" s="305">
        <f>Model!$F$31</f>
        <v>2771911</v>
      </c>
      <c r="G228" s="305">
        <f>Model!$G$31</f>
        <v>2779989</v>
      </c>
      <c r="H228" s="305">
        <f>Model!$H$31</f>
        <v>2814613</v>
      </c>
      <c r="I228" s="305">
        <f>Model!$I$31</f>
        <v>2798744</v>
      </c>
      <c r="J228" s="305" t="e">
        <f>Model!#REF!</f>
        <v>#REF!</v>
      </c>
      <c r="K228" s="308" t="str">
        <f t="shared" si="29"/>
        <v/>
      </c>
      <c r="L228" s="308" t="str">
        <f t="shared" si="30"/>
        <v/>
      </c>
      <c r="M228" s="308" t="str">
        <f t="shared" si="31"/>
        <v/>
      </c>
      <c r="N228" s="308" t="str">
        <f t="shared" si="32"/>
        <v/>
      </c>
      <c r="O228" s="308" t="e">
        <f t="shared" si="33"/>
        <v>#REF!</v>
      </c>
    </row>
    <row r="229" spans="1:15" x14ac:dyDescent="0.3">
      <c r="A229" s="306">
        <v>41502</v>
      </c>
      <c r="B229" s="307">
        <f t="shared" si="26"/>
        <v>8</v>
      </c>
      <c r="C229" s="307">
        <f t="shared" si="27"/>
        <v>1</v>
      </c>
      <c r="D229" s="305">
        <f t="shared" si="28"/>
        <v>15587.905170483871</v>
      </c>
      <c r="E229" s="305">
        <f>SUM(D$2:D229)</f>
        <v>1419507.5362667444</v>
      </c>
      <c r="F229" s="305">
        <f>Model!$F$31</f>
        <v>2771911</v>
      </c>
      <c r="G229" s="305">
        <f>Model!$G$31</f>
        <v>2779989</v>
      </c>
      <c r="H229" s="305">
        <f>Model!$H$31</f>
        <v>2814613</v>
      </c>
      <c r="I229" s="305">
        <f>Model!$I$31</f>
        <v>2798744</v>
      </c>
      <c r="J229" s="305" t="e">
        <f>Model!#REF!</f>
        <v>#REF!</v>
      </c>
      <c r="K229" s="308" t="str">
        <f t="shared" si="29"/>
        <v/>
      </c>
      <c r="L229" s="308" t="str">
        <f t="shared" si="30"/>
        <v/>
      </c>
      <c r="M229" s="308" t="str">
        <f t="shared" si="31"/>
        <v/>
      </c>
      <c r="N229" s="308" t="str">
        <f t="shared" si="32"/>
        <v/>
      </c>
      <c r="O229" s="308" t="e">
        <f t="shared" si="33"/>
        <v>#REF!</v>
      </c>
    </row>
    <row r="230" spans="1:15" x14ac:dyDescent="0.3">
      <c r="A230" s="306">
        <v>41503</v>
      </c>
      <c r="B230" s="307">
        <f t="shared" si="26"/>
        <v>8</v>
      </c>
      <c r="C230" s="307">
        <f t="shared" si="27"/>
        <v>1</v>
      </c>
      <c r="D230" s="305">
        <f t="shared" si="28"/>
        <v>15587.905170483871</v>
      </c>
      <c r="E230" s="305">
        <f>SUM(D$2:D230)</f>
        <v>1435095.4414372283</v>
      </c>
      <c r="F230" s="305">
        <f>Model!$F$31</f>
        <v>2771911</v>
      </c>
      <c r="G230" s="305">
        <f>Model!$G$31</f>
        <v>2779989</v>
      </c>
      <c r="H230" s="305">
        <f>Model!$H$31</f>
        <v>2814613</v>
      </c>
      <c r="I230" s="305">
        <f>Model!$I$31</f>
        <v>2798744</v>
      </c>
      <c r="J230" s="305" t="e">
        <f>Model!#REF!</f>
        <v>#REF!</v>
      </c>
      <c r="K230" s="308" t="str">
        <f t="shared" si="29"/>
        <v/>
      </c>
      <c r="L230" s="308" t="str">
        <f t="shared" si="30"/>
        <v/>
      </c>
      <c r="M230" s="308" t="str">
        <f t="shared" si="31"/>
        <v/>
      </c>
      <c r="N230" s="308" t="str">
        <f t="shared" si="32"/>
        <v/>
      </c>
      <c r="O230" s="308" t="e">
        <f t="shared" si="33"/>
        <v>#REF!</v>
      </c>
    </row>
    <row r="231" spans="1:15" x14ac:dyDescent="0.3">
      <c r="A231" s="306">
        <v>41504</v>
      </c>
      <c r="B231" s="307">
        <f t="shared" si="26"/>
        <v>8</v>
      </c>
      <c r="C231" s="307">
        <f t="shared" si="27"/>
        <v>1</v>
      </c>
      <c r="D231" s="305">
        <f t="shared" si="28"/>
        <v>15587.905170483871</v>
      </c>
      <c r="E231" s="305">
        <f>SUM(D$2:D231)</f>
        <v>1450683.3466077123</v>
      </c>
      <c r="F231" s="305">
        <f>Model!$F$31</f>
        <v>2771911</v>
      </c>
      <c r="G231" s="305">
        <f>Model!$G$31</f>
        <v>2779989</v>
      </c>
      <c r="H231" s="305">
        <f>Model!$H$31</f>
        <v>2814613</v>
      </c>
      <c r="I231" s="305">
        <f>Model!$I$31</f>
        <v>2798744</v>
      </c>
      <c r="J231" s="305" t="e">
        <f>Model!#REF!</f>
        <v>#REF!</v>
      </c>
      <c r="K231" s="308" t="str">
        <f t="shared" si="29"/>
        <v/>
      </c>
      <c r="L231" s="308" t="str">
        <f t="shared" si="30"/>
        <v/>
      </c>
      <c r="M231" s="308" t="str">
        <f t="shared" si="31"/>
        <v/>
      </c>
      <c r="N231" s="308" t="str">
        <f t="shared" si="32"/>
        <v/>
      </c>
      <c r="O231" s="308" t="e">
        <f t="shared" si="33"/>
        <v>#REF!</v>
      </c>
    </row>
    <row r="232" spans="1:15" x14ac:dyDescent="0.3">
      <c r="A232" s="306">
        <v>41505</v>
      </c>
      <c r="B232" s="307">
        <f t="shared" si="26"/>
        <v>8</v>
      </c>
      <c r="C232" s="307">
        <f t="shared" si="27"/>
        <v>1</v>
      </c>
      <c r="D232" s="305">
        <f t="shared" si="28"/>
        <v>15587.905170483871</v>
      </c>
      <c r="E232" s="305">
        <f>SUM(D$2:D232)</f>
        <v>1466271.2517781963</v>
      </c>
      <c r="F232" s="305">
        <f>Model!$F$31</f>
        <v>2771911</v>
      </c>
      <c r="G232" s="305">
        <f>Model!$G$31</f>
        <v>2779989</v>
      </c>
      <c r="H232" s="305">
        <f>Model!$H$31</f>
        <v>2814613</v>
      </c>
      <c r="I232" s="305">
        <f>Model!$I$31</f>
        <v>2798744</v>
      </c>
      <c r="J232" s="305" t="e">
        <f>Model!#REF!</f>
        <v>#REF!</v>
      </c>
      <c r="K232" s="308" t="str">
        <f t="shared" si="29"/>
        <v/>
      </c>
      <c r="L232" s="308" t="str">
        <f t="shared" si="30"/>
        <v/>
      </c>
      <c r="M232" s="308" t="str">
        <f t="shared" si="31"/>
        <v/>
      </c>
      <c r="N232" s="308" t="str">
        <f t="shared" si="32"/>
        <v/>
      </c>
      <c r="O232" s="308" t="e">
        <f t="shared" si="33"/>
        <v>#REF!</v>
      </c>
    </row>
    <row r="233" spans="1:15" x14ac:dyDescent="0.3">
      <c r="A233" s="306">
        <v>41506</v>
      </c>
      <c r="B233" s="307">
        <f t="shared" si="26"/>
        <v>8</v>
      </c>
      <c r="C233" s="307">
        <f t="shared" si="27"/>
        <v>1</v>
      </c>
      <c r="D233" s="305">
        <f t="shared" si="28"/>
        <v>15587.905170483871</v>
      </c>
      <c r="E233" s="305">
        <f>SUM(D$2:D233)</f>
        <v>1481859.1569486803</v>
      </c>
      <c r="F233" s="305">
        <f>Model!$F$31</f>
        <v>2771911</v>
      </c>
      <c r="G233" s="305">
        <f>Model!$G$31</f>
        <v>2779989</v>
      </c>
      <c r="H233" s="305">
        <f>Model!$H$31</f>
        <v>2814613</v>
      </c>
      <c r="I233" s="305">
        <f>Model!$I$31</f>
        <v>2798744</v>
      </c>
      <c r="J233" s="305" t="e">
        <f>Model!#REF!</f>
        <v>#REF!</v>
      </c>
      <c r="K233" s="308" t="str">
        <f t="shared" si="29"/>
        <v/>
      </c>
      <c r="L233" s="308" t="str">
        <f t="shared" si="30"/>
        <v/>
      </c>
      <c r="M233" s="308" t="str">
        <f t="shared" si="31"/>
        <v/>
      </c>
      <c r="N233" s="308" t="str">
        <f t="shared" si="32"/>
        <v/>
      </c>
      <c r="O233" s="308" t="e">
        <f t="shared" si="33"/>
        <v>#REF!</v>
      </c>
    </row>
    <row r="234" spans="1:15" x14ac:dyDescent="0.3">
      <c r="A234" s="306">
        <v>41507</v>
      </c>
      <c r="B234" s="307">
        <f t="shared" si="26"/>
        <v>8</v>
      </c>
      <c r="C234" s="307">
        <f t="shared" si="27"/>
        <v>1</v>
      </c>
      <c r="D234" s="305">
        <f t="shared" si="28"/>
        <v>15587.905170483871</v>
      </c>
      <c r="E234" s="305">
        <f>SUM(D$2:D234)</f>
        <v>1497447.0621191643</v>
      </c>
      <c r="F234" s="305">
        <f>Model!$F$31</f>
        <v>2771911</v>
      </c>
      <c r="G234" s="305">
        <f>Model!$G$31</f>
        <v>2779989</v>
      </c>
      <c r="H234" s="305">
        <f>Model!$H$31</f>
        <v>2814613</v>
      </c>
      <c r="I234" s="305">
        <f>Model!$I$31</f>
        <v>2798744</v>
      </c>
      <c r="J234" s="305" t="e">
        <f>Model!#REF!</f>
        <v>#REF!</v>
      </c>
      <c r="K234" s="308" t="str">
        <f t="shared" si="29"/>
        <v/>
      </c>
      <c r="L234" s="308" t="str">
        <f t="shared" si="30"/>
        <v/>
      </c>
      <c r="M234" s="308" t="str">
        <f t="shared" si="31"/>
        <v/>
      </c>
      <c r="N234" s="308" t="str">
        <f t="shared" si="32"/>
        <v/>
      </c>
      <c r="O234" s="308" t="e">
        <f t="shared" si="33"/>
        <v>#REF!</v>
      </c>
    </row>
    <row r="235" spans="1:15" x14ac:dyDescent="0.3">
      <c r="A235" s="306">
        <v>41508</v>
      </c>
      <c r="B235" s="307">
        <f t="shared" si="26"/>
        <v>8</v>
      </c>
      <c r="C235" s="307">
        <f t="shared" si="27"/>
        <v>1</v>
      </c>
      <c r="D235" s="305">
        <f t="shared" si="28"/>
        <v>15587.905170483871</v>
      </c>
      <c r="E235" s="305">
        <f>SUM(D$2:D235)</f>
        <v>1513034.9672896483</v>
      </c>
      <c r="F235" s="305">
        <f>Model!$F$31</f>
        <v>2771911</v>
      </c>
      <c r="G235" s="305">
        <f>Model!$G$31</f>
        <v>2779989</v>
      </c>
      <c r="H235" s="305">
        <f>Model!$H$31</f>
        <v>2814613</v>
      </c>
      <c r="I235" s="305">
        <f>Model!$I$31</f>
        <v>2798744</v>
      </c>
      <c r="J235" s="305" t="e">
        <f>Model!#REF!</f>
        <v>#REF!</v>
      </c>
      <c r="K235" s="308" t="str">
        <f t="shared" si="29"/>
        <v/>
      </c>
      <c r="L235" s="308" t="str">
        <f t="shared" si="30"/>
        <v/>
      </c>
      <c r="M235" s="308" t="str">
        <f t="shared" si="31"/>
        <v/>
      </c>
      <c r="N235" s="308" t="str">
        <f t="shared" si="32"/>
        <v/>
      </c>
      <c r="O235" s="308" t="e">
        <f t="shared" si="33"/>
        <v>#REF!</v>
      </c>
    </row>
    <row r="236" spans="1:15" x14ac:dyDescent="0.3">
      <c r="A236" s="306">
        <v>41509</v>
      </c>
      <c r="B236" s="307">
        <f t="shared" si="26"/>
        <v>8</v>
      </c>
      <c r="C236" s="307">
        <f t="shared" si="27"/>
        <v>1</v>
      </c>
      <c r="D236" s="305">
        <f t="shared" si="28"/>
        <v>15587.905170483871</v>
      </c>
      <c r="E236" s="305">
        <f>SUM(D$2:D236)</f>
        <v>1528622.8724601322</v>
      </c>
      <c r="F236" s="305">
        <f>Model!$F$31</f>
        <v>2771911</v>
      </c>
      <c r="G236" s="305">
        <f>Model!$G$31</f>
        <v>2779989</v>
      </c>
      <c r="H236" s="305">
        <f>Model!$H$31</f>
        <v>2814613</v>
      </c>
      <c r="I236" s="305">
        <f>Model!$I$31</f>
        <v>2798744</v>
      </c>
      <c r="J236" s="305" t="e">
        <f>Model!#REF!</f>
        <v>#REF!</v>
      </c>
      <c r="K236" s="308" t="str">
        <f t="shared" si="29"/>
        <v/>
      </c>
      <c r="L236" s="308" t="str">
        <f t="shared" si="30"/>
        <v/>
      </c>
      <c r="M236" s="308" t="str">
        <f t="shared" si="31"/>
        <v/>
      </c>
      <c r="N236" s="308" t="str">
        <f t="shared" si="32"/>
        <v/>
      </c>
      <c r="O236" s="308" t="e">
        <f t="shared" si="33"/>
        <v>#REF!</v>
      </c>
    </row>
    <row r="237" spans="1:15" x14ac:dyDescent="0.3">
      <c r="A237" s="306">
        <v>41510</v>
      </c>
      <c r="B237" s="307">
        <f t="shared" si="26"/>
        <v>8</v>
      </c>
      <c r="C237" s="307">
        <f t="shared" si="27"/>
        <v>1</v>
      </c>
      <c r="D237" s="305">
        <f t="shared" si="28"/>
        <v>15587.905170483871</v>
      </c>
      <c r="E237" s="305">
        <f>SUM(D$2:D237)</f>
        <v>1544210.7776306162</v>
      </c>
      <c r="F237" s="305">
        <f>Model!$F$31</f>
        <v>2771911</v>
      </c>
      <c r="G237" s="305">
        <f>Model!$G$31</f>
        <v>2779989</v>
      </c>
      <c r="H237" s="305">
        <f>Model!$H$31</f>
        <v>2814613</v>
      </c>
      <c r="I237" s="305">
        <f>Model!$I$31</f>
        <v>2798744</v>
      </c>
      <c r="J237" s="305" t="e">
        <f>Model!#REF!</f>
        <v>#REF!</v>
      </c>
      <c r="K237" s="308" t="str">
        <f t="shared" si="29"/>
        <v/>
      </c>
      <c r="L237" s="308" t="str">
        <f t="shared" si="30"/>
        <v/>
      </c>
      <c r="M237" s="308" t="str">
        <f t="shared" si="31"/>
        <v/>
      </c>
      <c r="N237" s="308" t="str">
        <f t="shared" si="32"/>
        <v/>
      </c>
      <c r="O237" s="308" t="e">
        <f t="shared" si="33"/>
        <v>#REF!</v>
      </c>
    </row>
    <row r="238" spans="1:15" x14ac:dyDescent="0.3">
      <c r="A238" s="306">
        <v>41511</v>
      </c>
      <c r="B238" s="307">
        <f t="shared" si="26"/>
        <v>8</v>
      </c>
      <c r="C238" s="307">
        <f t="shared" si="27"/>
        <v>1</v>
      </c>
      <c r="D238" s="305">
        <f t="shared" si="28"/>
        <v>15587.905170483871</v>
      </c>
      <c r="E238" s="305">
        <f>SUM(D$2:D238)</f>
        <v>1559798.6828011002</v>
      </c>
      <c r="F238" s="305">
        <f>Model!$F$31</f>
        <v>2771911</v>
      </c>
      <c r="G238" s="305">
        <f>Model!$G$31</f>
        <v>2779989</v>
      </c>
      <c r="H238" s="305">
        <f>Model!$H$31</f>
        <v>2814613</v>
      </c>
      <c r="I238" s="305">
        <f>Model!$I$31</f>
        <v>2798744</v>
      </c>
      <c r="J238" s="305" t="e">
        <f>Model!#REF!</f>
        <v>#REF!</v>
      </c>
      <c r="K238" s="308" t="str">
        <f t="shared" si="29"/>
        <v/>
      </c>
      <c r="L238" s="308" t="str">
        <f t="shared" si="30"/>
        <v/>
      </c>
      <c r="M238" s="308" t="str">
        <f t="shared" si="31"/>
        <v/>
      </c>
      <c r="N238" s="308" t="str">
        <f t="shared" si="32"/>
        <v/>
      </c>
      <c r="O238" s="308" t="e">
        <f t="shared" si="33"/>
        <v>#REF!</v>
      </c>
    </row>
    <row r="239" spans="1:15" x14ac:dyDescent="0.3">
      <c r="A239" s="306">
        <v>41512</v>
      </c>
      <c r="B239" s="307">
        <f t="shared" si="26"/>
        <v>8</v>
      </c>
      <c r="C239" s="307">
        <f t="shared" si="27"/>
        <v>1</v>
      </c>
      <c r="D239" s="305">
        <f t="shared" si="28"/>
        <v>15587.905170483871</v>
      </c>
      <c r="E239" s="305">
        <f>SUM(D$2:D239)</f>
        <v>1575386.5879715842</v>
      </c>
      <c r="F239" s="305">
        <f>Model!$F$31</f>
        <v>2771911</v>
      </c>
      <c r="G239" s="305">
        <f>Model!$G$31</f>
        <v>2779989</v>
      </c>
      <c r="H239" s="305">
        <f>Model!$H$31</f>
        <v>2814613</v>
      </c>
      <c r="I239" s="305">
        <f>Model!$I$31</f>
        <v>2798744</v>
      </c>
      <c r="J239" s="305" t="e">
        <f>Model!#REF!</f>
        <v>#REF!</v>
      </c>
      <c r="K239" s="308" t="str">
        <f t="shared" si="29"/>
        <v/>
      </c>
      <c r="L239" s="308" t="str">
        <f t="shared" si="30"/>
        <v/>
      </c>
      <c r="M239" s="308" t="str">
        <f t="shared" si="31"/>
        <v/>
      </c>
      <c r="N239" s="308" t="str">
        <f t="shared" si="32"/>
        <v/>
      </c>
      <c r="O239" s="308" t="e">
        <f t="shared" si="33"/>
        <v>#REF!</v>
      </c>
    </row>
    <row r="240" spans="1:15" x14ac:dyDescent="0.3">
      <c r="A240" s="306">
        <v>41513</v>
      </c>
      <c r="B240" s="307">
        <f t="shared" si="26"/>
        <v>8</v>
      </c>
      <c r="C240" s="307">
        <f t="shared" si="27"/>
        <v>1</v>
      </c>
      <c r="D240" s="305">
        <f t="shared" si="28"/>
        <v>15587.905170483871</v>
      </c>
      <c r="E240" s="305">
        <f>SUM(D$2:D240)</f>
        <v>1590974.4931420682</v>
      </c>
      <c r="F240" s="305">
        <f>Model!$F$31</f>
        <v>2771911</v>
      </c>
      <c r="G240" s="305">
        <f>Model!$G$31</f>
        <v>2779989</v>
      </c>
      <c r="H240" s="305">
        <f>Model!$H$31</f>
        <v>2814613</v>
      </c>
      <c r="I240" s="305">
        <f>Model!$I$31</f>
        <v>2798744</v>
      </c>
      <c r="J240" s="305" t="e">
        <f>Model!#REF!</f>
        <v>#REF!</v>
      </c>
      <c r="K240" s="308" t="str">
        <f t="shared" si="29"/>
        <v/>
      </c>
      <c r="L240" s="308" t="str">
        <f t="shared" si="30"/>
        <v/>
      </c>
      <c r="M240" s="308" t="str">
        <f t="shared" si="31"/>
        <v/>
      </c>
      <c r="N240" s="308" t="str">
        <f t="shared" si="32"/>
        <v/>
      </c>
      <c r="O240" s="308" t="e">
        <f t="shared" si="33"/>
        <v>#REF!</v>
      </c>
    </row>
    <row r="241" spans="1:15" x14ac:dyDescent="0.3">
      <c r="A241" s="306">
        <v>41514</v>
      </c>
      <c r="B241" s="307">
        <f t="shared" si="26"/>
        <v>8</v>
      </c>
      <c r="C241" s="307">
        <f t="shared" si="27"/>
        <v>1</v>
      </c>
      <c r="D241" s="305">
        <f t="shared" si="28"/>
        <v>15587.905170483871</v>
      </c>
      <c r="E241" s="305">
        <f>SUM(D$2:D241)</f>
        <v>1606562.3983125521</v>
      </c>
      <c r="F241" s="305">
        <f>Model!$F$31</f>
        <v>2771911</v>
      </c>
      <c r="G241" s="305">
        <f>Model!$G$31</f>
        <v>2779989</v>
      </c>
      <c r="H241" s="305">
        <f>Model!$H$31</f>
        <v>2814613</v>
      </c>
      <c r="I241" s="305">
        <f>Model!$I$31</f>
        <v>2798744</v>
      </c>
      <c r="J241" s="305" t="e">
        <f>Model!#REF!</f>
        <v>#REF!</v>
      </c>
      <c r="K241" s="308" t="str">
        <f t="shared" si="29"/>
        <v/>
      </c>
      <c r="L241" s="308" t="str">
        <f t="shared" si="30"/>
        <v/>
      </c>
      <c r="M241" s="308" t="str">
        <f t="shared" si="31"/>
        <v/>
      </c>
      <c r="N241" s="308" t="str">
        <f t="shared" si="32"/>
        <v/>
      </c>
      <c r="O241" s="308" t="e">
        <f t="shared" si="33"/>
        <v>#REF!</v>
      </c>
    </row>
    <row r="242" spans="1:15" x14ac:dyDescent="0.3">
      <c r="A242" s="306">
        <v>41515</v>
      </c>
      <c r="B242" s="307">
        <f t="shared" si="26"/>
        <v>8</v>
      </c>
      <c r="C242" s="307">
        <f t="shared" si="27"/>
        <v>1</v>
      </c>
      <c r="D242" s="305">
        <f t="shared" si="28"/>
        <v>15587.905170483871</v>
      </c>
      <c r="E242" s="305">
        <f>SUM(D$2:D242)</f>
        <v>1622150.3034830361</v>
      </c>
      <c r="F242" s="305">
        <f>Model!$F$31</f>
        <v>2771911</v>
      </c>
      <c r="G242" s="305">
        <f>Model!$G$31</f>
        <v>2779989</v>
      </c>
      <c r="H242" s="305">
        <f>Model!$H$31</f>
        <v>2814613</v>
      </c>
      <c r="I242" s="305">
        <f>Model!$I$31</f>
        <v>2798744</v>
      </c>
      <c r="J242" s="305" t="e">
        <f>Model!#REF!</f>
        <v>#REF!</v>
      </c>
      <c r="K242" s="308" t="str">
        <f t="shared" si="29"/>
        <v/>
      </c>
      <c r="L242" s="308" t="str">
        <f t="shared" si="30"/>
        <v/>
      </c>
      <c r="M242" s="308" t="str">
        <f t="shared" si="31"/>
        <v/>
      </c>
      <c r="N242" s="308" t="str">
        <f t="shared" si="32"/>
        <v/>
      </c>
      <c r="O242" s="308" t="e">
        <f t="shared" si="33"/>
        <v>#REF!</v>
      </c>
    </row>
    <row r="243" spans="1:15" x14ac:dyDescent="0.3">
      <c r="A243" s="306">
        <v>41516</v>
      </c>
      <c r="B243" s="307">
        <f t="shared" si="26"/>
        <v>8</v>
      </c>
      <c r="C243" s="307">
        <f t="shared" si="27"/>
        <v>1</v>
      </c>
      <c r="D243" s="305">
        <f t="shared" si="28"/>
        <v>15587.905170483871</v>
      </c>
      <c r="E243" s="305">
        <f>SUM(D$2:D243)</f>
        <v>1637738.2086535201</v>
      </c>
      <c r="F243" s="305">
        <f>Model!$F$31</f>
        <v>2771911</v>
      </c>
      <c r="G243" s="305">
        <f>Model!$G$31</f>
        <v>2779989</v>
      </c>
      <c r="H243" s="305">
        <f>Model!$H$31</f>
        <v>2814613</v>
      </c>
      <c r="I243" s="305">
        <f>Model!$I$31</f>
        <v>2798744</v>
      </c>
      <c r="J243" s="305" t="e">
        <f>Model!#REF!</f>
        <v>#REF!</v>
      </c>
      <c r="K243" s="308" t="str">
        <f t="shared" si="29"/>
        <v/>
      </c>
      <c r="L243" s="308" t="str">
        <f t="shared" si="30"/>
        <v/>
      </c>
      <c r="M243" s="308" t="str">
        <f t="shared" si="31"/>
        <v/>
      </c>
      <c r="N243" s="308" t="str">
        <f t="shared" si="32"/>
        <v/>
      </c>
      <c r="O243" s="308" t="e">
        <f t="shared" si="33"/>
        <v>#REF!</v>
      </c>
    </row>
    <row r="244" spans="1:15" x14ac:dyDescent="0.3">
      <c r="A244" s="306">
        <v>41517</v>
      </c>
      <c r="B244" s="307">
        <f t="shared" si="26"/>
        <v>8</v>
      </c>
      <c r="C244" s="307">
        <f t="shared" si="27"/>
        <v>1</v>
      </c>
      <c r="D244" s="305">
        <f t="shared" si="28"/>
        <v>15587.905170483871</v>
      </c>
      <c r="E244" s="305">
        <f>SUM(D$2:D244)</f>
        <v>1653326.1138240041</v>
      </c>
      <c r="F244" s="305">
        <f>Model!$F$31</f>
        <v>2771911</v>
      </c>
      <c r="G244" s="305">
        <f>Model!$G$31</f>
        <v>2779989</v>
      </c>
      <c r="H244" s="305">
        <f>Model!$H$31</f>
        <v>2814613</v>
      </c>
      <c r="I244" s="305">
        <f>Model!$I$31</f>
        <v>2798744</v>
      </c>
      <c r="J244" s="305" t="e">
        <f>Model!#REF!</f>
        <v>#REF!</v>
      </c>
      <c r="K244" s="308" t="str">
        <f t="shared" si="29"/>
        <v/>
      </c>
      <c r="L244" s="308" t="str">
        <f t="shared" si="30"/>
        <v/>
      </c>
      <c r="M244" s="308" t="str">
        <f t="shared" si="31"/>
        <v/>
      </c>
      <c r="N244" s="308" t="str">
        <f t="shared" si="32"/>
        <v/>
      </c>
      <c r="O244" s="308" t="e">
        <f t="shared" si="33"/>
        <v>#REF!</v>
      </c>
    </row>
    <row r="245" spans="1:15" x14ac:dyDescent="0.3">
      <c r="A245" s="306">
        <v>41518</v>
      </c>
      <c r="B245" s="307">
        <f t="shared" si="26"/>
        <v>9</v>
      </c>
      <c r="C245" s="307">
        <f t="shared" si="27"/>
        <v>1</v>
      </c>
      <c r="D245" s="305">
        <f t="shared" si="28"/>
        <v>6334.9373031639343</v>
      </c>
      <c r="E245" s="305">
        <f>SUM(D$2:D245)</f>
        <v>1659661.0511271681</v>
      </c>
      <c r="F245" s="305">
        <f>Model!$F$31</f>
        <v>2771911</v>
      </c>
      <c r="G245" s="305">
        <f>Model!$G$31</f>
        <v>2779989</v>
      </c>
      <c r="H245" s="305">
        <f>Model!$H$31</f>
        <v>2814613</v>
      </c>
      <c r="I245" s="305">
        <f>Model!$I$31</f>
        <v>2798744</v>
      </c>
      <c r="J245" s="305" t="e">
        <f>Model!#REF!</f>
        <v>#REF!</v>
      </c>
      <c r="K245" s="308" t="str">
        <f t="shared" si="29"/>
        <v/>
      </c>
      <c r="L245" s="308" t="str">
        <f t="shared" si="30"/>
        <v/>
      </c>
      <c r="M245" s="308" t="str">
        <f t="shared" si="31"/>
        <v/>
      </c>
      <c r="N245" s="308" t="str">
        <f t="shared" si="32"/>
        <v/>
      </c>
      <c r="O245" s="308" t="e">
        <f t="shared" si="33"/>
        <v>#REF!</v>
      </c>
    </row>
    <row r="246" spans="1:15" x14ac:dyDescent="0.3">
      <c r="A246" s="306">
        <v>41519</v>
      </c>
      <c r="B246" s="307">
        <f t="shared" si="26"/>
        <v>9</v>
      </c>
      <c r="C246" s="307">
        <f t="shared" si="27"/>
        <v>1</v>
      </c>
      <c r="D246" s="305">
        <f t="shared" si="28"/>
        <v>6334.9373031639343</v>
      </c>
      <c r="E246" s="305">
        <f>SUM(D$2:D246)</f>
        <v>1665995.9884303322</v>
      </c>
      <c r="F246" s="305">
        <f>Model!$F$31</f>
        <v>2771911</v>
      </c>
      <c r="G246" s="305">
        <f>Model!$G$31</f>
        <v>2779989</v>
      </c>
      <c r="H246" s="305">
        <f>Model!$H$31</f>
        <v>2814613</v>
      </c>
      <c r="I246" s="305">
        <f>Model!$I$31</f>
        <v>2798744</v>
      </c>
      <c r="J246" s="305" t="e">
        <f>Model!#REF!</f>
        <v>#REF!</v>
      </c>
      <c r="K246" s="308" t="str">
        <f t="shared" si="29"/>
        <v/>
      </c>
      <c r="L246" s="308" t="str">
        <f t="shared" si="30"/>
        <v/>
      </c>
      <c r="M246" s="308" t="str">
        <f t="shared" si="31"/>
        <v/>
      </c>
      <c r="N246" s="308" t="str">
        <f t="shared" si="32"/>
        <v/>
      </c>
      <c r="O246" s="308" t="e">
        <f t="shared" si="33"/>
        <v>#REF!</v>
      </c>
    </row>
    <row r="247" spans="1:15" x14ac:dyDescent="0.3">
      <c r="A247" s="306">
        <v>41520</v>
      </c>
      <c r="B247" s="307">
        <f t="shared" si="26"/>
        <v>9</v>
      </c>
      <c r="C247" s="307">
        <f t="shared" si="27"/>
        <v>1</v>
      </c>
      <c r="D247" s="305">
        <f t="shared" si="28"/>
        <v>6334.9373031639343</v>
      </c>
      <c r="E247" s="305">
        <f>SUM(D$2:D247)</f>
        <v>1672330.9257334962</v>
      </c>
      <c r="F247" s="305">
        <f>Model!$F$31</f>
        <v>2771911</v>
      </c>
      <c r="G247" s="305">
        <f>Model!$G$31</f>
        <v>2779989</v>
      </c>
      <c r="H247" s="305">
        <f>Model!$H$31</f>
        <v>2814613</v>
      </c>
      <c r="I247" s="305">
        <f>Model!$I$31</f>
        <v>2798744</v>
      </c>
      <c r="J247" s="305" t="e">
        <f>Model!#REF!</f>
        <v>#REF!</v>
      </c>
      <c r="K247" s="308" t="str">
        <f t="shared" si="29"/>
        <v/>
      </c>
      <c r="L247" s="308" t="str">
        <f t="shared" si="30"/>
        <v/>
      </c>
      <c r="M247" s="308" t="str">
        <f t="shared" si="31"/>
        <v/>
      </c>
      <c r="N247" s="308" t="str">
        <f t="shared" si="32"/>
        <v/>
      </c>
      <c r="O247" s="308" t="e">
        <f t="shared" si="33"/>
        <v>#REF!</v>
      </c>
    </row>
    <row r="248" spans="1:15" x14ac:dyDescent="0.3">
      <c r="A248" s="306">
        <v>41521</v>
      </c>
      <c r="B248" s="307">
        <f t="shared" si="26"/>
        <v>9</v>
      </c>
      <c r="C248" s="307">
        <f t="shared" si="27"/>
        <v>1</v>
      </c>
      <c r="D248" s="305">
        <f t="shared" si="28"/>
        <v>6334.9373031639343</v>
      </c>
      <c r="E248" s="305">
        <f>SUM(D$2:D248)</f>
        <v>1678665.8630366602</v>
      </c>
      <c r="F248" s="305">
        <f>Model!$F$31</f>
        <v>2771911</v>
      </c>
      <c r="G248" s="305">
        <f>Model!$G$31</f>
        <v>2779989</v>
      </c>
      <c r="H248" s="305">
        <f>Model!$H$31</f>
        <v>2814613</v>
      </c>
      <c r="I248" s="305">
        <f>Model!$I$31</f>
        <v>2798744</v>
      </c>
      <c r="J248" s="305" t="e">
        <f>Model!#REF!</f>
        <v>#REF!</v>
      </c>
      <c r="K248" s="308" t="str">
        <f t="shared" si="29"/>
        <v/>
      </c>
      <c r="L248" s="308" t="str">
        <f t="shared" si="30"/>
        <v/>
      </c>
      <c r="M248" s="308" t="str">
        <f t="shared" si="31"/>
        <v/>
      </c>
      <c r="N248" s="308" t="str">
        <f t="shared" si="32"/>
        <v/>
      </c>
      <c r="O248" s="308" t="e">
        <f t="shared" si="33"/>
        <v>#REF!</v>
      </c>
    </row>
    <row r="249" spans="1:15" x14ac:dyDescent="0.3">
      <c r="A249" s="306">
        <v>41522</v>
      </c>
      <c r="B249" s="307">
        <f t="shared" si="26"/>
        <v>9</v>
      </c>
      <c r="C249" s="307">
        <f t="shared" si="27"/>
        <v>1</v>
      </c>
      <c r="D249" s="305">
        <f t="shared" si="28"/>
        <v>6334.9373031639343</v>
      </c>
      <c r="E249" s="305">
        <f>SUM(D$2:D249)</f>
        <v>1685000.8003398243</v>
      </c>
      <c r="F249" s="305">
        <f>Model!$F$31</f>
        <v>2771911</v>
      </c>
      <c r="G249" s="305">
        <f>Model!$G$31</f>
        <v>2779989</v>
      </c>
      <c r="H249" s="305">
        <f>Model!$H$31</f>
        <v>2814613</v>
      </c>
      <c r="I249" s="305">
        <f>Model!$I$31</f>
        <v>2798744</v>
      </c>
      <c r="J249" s="305" t="e">
        <f>Model!#REF!</f>
        <v>#REF!</v>
      </c>
      <c r="K249" s="308" t="str">
        <f t="shared" si="29"/>
        <v/>
      </c>
      <c r="L249" s="308" t="str">
        <f t="shared" si="30"/>
        <v/>
      </c>
      <c r="M249" s="308" t="str">
        <f t="shared" si="31"/>
        <v/>
      </c>
      <c r="N249" s="308" t="str">
        <f t="shared" si="32"/>
        <v/>
      </c>
      <c r="O249" s="308" t="e">
        <f t="shared" si="33"/>
        <v>#REF!</v>
      </c>
    </row>
    <row r="250" spans="1:15" x14ac:dyDescent="0.3">
      <c r="A250" s="306">
        <v>41523</v>
      </c>
      <c r="B250" s="307">
        <f t="shared" si="26"/>
        <v>9</v>
      </c>
      <c r="C250" s="307">
        <f t="shared" si="27"/>
        <v>1</v>
      </c>
      <c r="D250" s="305">
        <f t="shared" si="28"/>
        <v>6334.9373031639343</v>
      </c>
      <c r="E250" s="305">
        <f>SUM(D$2:D250)</f>
        <v>1691335.7376429883</v>
      </c>
      <c r="F250" s="305">
        <f>Model!$F$31</f>
        <v>2771911</v>
      </c>
      <c r="G250" s="305">
        <f>Model!$G$31</f>
        <v>2779989</v>
      </c>
      <c r="H250" s="305">
        <f>Model!$H$31</f>
        <v>2814613</v>
      </c>
      <c r="I250" s="305">
        <f>Model!$I$31</f>
        <v>2798744</v>
      </c>
      <c r="J250" s="305" t="e">
        <f>Model!#REF!</f>
        <v>#REF!</v>
      </c>
      <c r="K250" s="308" t="str">
        <f t="shared" si="29"/>
        <v/>
      </c>
      <c r="L250" s="308" t="str">
        <f t="shared" si="30"/>
        <v/>
      </c>
      <c r="M250" s="308" t="str">
        <f t="shared" si="31"/>
        <v/>
      </c>
      <c r="N250" s="308" t="str">
        <f t="shared" si="32"/>
        <v/>
      </c>
      <c r="O250" s="308" t="e">
        <f t="shared" si="33"/>
        <v>#REF!</v>
      </c>
    </row>
    <row r="251" spans="1:15" x14ac:dyDescent="0.3">
      <c r="A251" s="306">
        <v>41524</v>
      </c>
      <c r="B251" s="307">
        <f t="shared" si="26"/>
        <v>9</v>
      </c>
      <c r="C251" s="307">
        <f t="shared" si="27"/>
        <v>1</v>
      </c>
      <c r="D251" s="305">
        <f t="shared" si="28"/>
        <v>6334.9373031639343</v>
      </c>
      <c r="E251" s="305">
        <f>SUM(D$2:D251)</f>
        <v>1697670.6749461524</v>
      </c>
      <c r="F251" s="305">
        <f>Model!$F$31</f>
        <v>2771911</v>
      </c>
      <c r="G251" s="305">
        <f>Model!$G$31</f>
        <v>2779989</v>
      </c>
      <c r="H251" s="305">
        <f>Model!$H$31</f>
        <v>2814613</v>
      </c>
      <c r="I251" s="305">
        <f>Model!$I$31</f>
        <v>2798744</v>
      </c>
      <c r="J251" s="305" t="e">
        <f>Model!#REF!</f>
        <v>#REF!</v>
      </c>
      <c r="K251" s="308" t="str">
        <f t="shared" si="29"/>
        <v/>
      </c>
      <c r="L251" s="308" t="str">
        <f t="shared" si="30"/>
        <v/>
      </c>
      <c r="M251" s="308" t="str">
        <f t="shared" si="31"/>
        <v/>
      </c>
      <c r="N251" s="308" t="str">
        <f t="shared" si="32"/>
        <v/>
      </c>
      <c r="O251" s="308" t="e">
        <f t="shared" si="33"/>
        <v>#REF!</v>
      </c>
    </row>
    <row r="252" spans="1:15" x14ac:dyDescent="0.3">
      <c r="A252" s="306">
        <v>41525</v>
      </c>
      <c r="B252" s="307">
        <f t="shared" si="26"/>
        <v>9</v>
      </c>
      <c r="C252" s="307">
        <f t="shared" si="27"/>
        <v>1</v>
      </c>
      <c r="D252" s="305">
        <f t="shared" si="28"/>
        <v>6334.9373031639343</v>
      </c>
      <c r="E252" s="305">
        <f>SUM(D$2:D252)</f>
        <v>1704005.6122493164</v>
      </c>
      <c r="F252" s="305">
        <f>Model!$F$31</f>
        <v>2771911</v>
      </c>
      <c r="G252" s="305">
        <f>Model!$G$31</f>
        <v>2779989</v>
      </c>
      <c r="H252" s="305">
        <f>Model!$H$31</f>
        <v>2814613</v>
      </c>
      <c r="I252" s="305">
        <f>Model!$I$31</f>
        <v>2798744</v>
      </c>
      <c r="J252" s="305" t="e">
        <f>Model!#REF!</f>
        <v>#REF!</v>
      </c>
      <c r="K252" s="308" t="str">
        <f t="shared" si="29"/>
        <v/>
      </c>
      <c r="L252" s="308" t="str">
        <f t="shared" si="30"/>
        <v/>
      </c>
      <c r="M252" s="308" t="str">
        <f t="shared" si="31"/>
        <v/>
      </c>
      <c r="N252" s="308" t="str">
        <f t="shared" si="32"/>
        <v/>
      </c>
      <c r="O252" s="308" t="e">
        <f t="shared" si="33"/>
        <v>#REF!</v>
      </c>
    </row>
    <row r="253" spans="1:15" x14ac:dyDescent="0.3">
      <c r="A253" s="306">
        <v>41526</v>
      </c>
      <c r="B253" s="307">
        <f t="shared" si="26"/>
        <v>9</v>
      </c>
      <c r="C253" s="307">
        <f t="shared" si="27"/>
        <v>1</v>
      </c>
      <c r="D253" s="305">
        <f t="shared" si="28"/>
        <v>6334.9373031639343</v>
      </c>
      <c r="E253" s="305">
        <f>SUM(D$2:D253)</f>
        <v>1710340.5495524805</v>
      </c>
      <c r="F253" s="305">
        <f>Model!$F$31</f>
        <v>2771911</v>
      </c>
      <c r="G253" s="305">
        <f>Model!$G$31</f>
        <v>2779989</v>
      </c>
      <c r="H253" s="305">
        <f>Model!$H$31</f>
        <v>2814613</v>
      </c>
      <c r="I253" s="305">
        <f>Model!$I$31</f>
        <v>2798744</v>
      </c>
      <c r="J253" s="305" t="e">
        <f>Model!#REF!</f>
        <v>#REF!</v>
      </c>
      <c r="K253" s="308" t="str">
        <f t="shared" si="29"/>
        <v/>
      </c>
      <c r="L253" s="308" t="str">
        <f t="shared" si="30"/>
        <v/>
      </c>
      <c r="M253" s="308" t="str">
        <f t="shared" si="31"/>
        <v/>
      </c>
      <c r="N253" s="308" t="str">
        <f t="shared" si="32"/>
        <v/>
      </c>
      <c r="O253" s="308" t="e">
        <f t="shared" si="33"/>
        <v>#REF!</v>
      </c>
    </row>
    <row r="254" spans="1:15" x14ac:dyDescent="0.3">
      <c r="A254" s="306">
        <v>41527</v>
      </c>
      <c r="B254" s="307">
        <f t="shared" si="26"/>
        <v>9</v>
      </c>
      <c r="C254" s="307">
        <f t="shared" si="27"/>
        <v>1</v>
      </c>
      <c r="D254" s="305">
        <f t="shared" si="28"/>
        <v>6334.9373031639343</v>
      </c>
      <c r="E254" s="305">
        <f>SUM(D$2:D254)</f>
        <v>1716675.4868556445</v>
      </c>
      <c r="F254" s="305">
        <f>Model!$F$31</f>
        <v>2771911</v>
      </c>
      <c r="G254" s="305">
        <f>Model!$G$31</f>
        <v>2779989</v>
      </c>
      <c r="H254" s="305">
        <f>Model!$H$31</f>
        <v>2814613</v>
      </c>
      <c r="I254" s="305">
        <f>Model!$I$31</f>
        <v>2798744</v>
      </c>
      <c r="J254" s="305" t="e">
        <f>Model!#REF!</f>
        <v>#REF!</v>
      </c>
      <c r="K254" s="308" t="str">
        <f t="shared" si="29"/>
        <v/>
      </c>
      <c r="L254" s="308" t="str">
        <f t="shared" si="30"/>
        <v/>
      </c>
      <c r="M254" s="308" t="str">
        <f t="shared" si="31"/>
        <v/>
      </c>
      <c r="N254" s="308" t="str">
        <f t="shared" si="32"/>
        <v/>
      </c>
      <c r="O254" s="308" t="e">
        <f t="shared" si="33"/>
        <v>#REF!</v>
      </c>
    </row>
    <row r="255" spans="1:15" x14ac:dyDescent="0.3">
      <c r="A255" s="306">
        <v>41528</v>
      </c>
      <c r="B255" s="307">
        <f t="shared" si="26"/>
        <v>9</v>
      </c>
      <c r="C255" s="307">
        <f t="shared" si="27"/>
        <v>1</v>
      </c>
      <c r="D255" s="305">
        <f t="shared" si="28"/>
        <v>6334.9373031639343</v>
      </c>
      <c r="E255" s="305">
        <f>SUM(D$2:D255)</f>
        <v>1723010.4241588085</v>
      </c>
      <c r="F255" s="305">
        <f>Model!$F$31</f>
        <v>2771911</v>
      </c>
      <c r="G255" s="305">
        <f>Model!$G$31</f>
        <v>2779989</v>
      </c>
      <c r="H255" s="305">
        <f>Model!$H$31</f>
        <v>2814613</v>
      </c>
      <c r="I255" s="305">
        <f>Model!$I$31</f>
        <v>2798744</v>
      </c>
      <c r="J255" s="305" t="e">
        <f>Model!#REF!</f>
        <v>#REF!</v>
      </c>
      <c r="K255" s="308" t="str">
        <f t="shared" si="29"/>
        <v/>
      </c>
      <c r="L255" s="308" t="str">
        <f t="shared" si="30"/>
        <v/>
      </c>
      <c r="M255" s="308" t="str">
        <f t="shared" si="31"/>
        <v/>
      </c>
      <c r="N255" s="308" t="str">
        <f t="shared" si="32"/>
        <v/>
      </c>
      <c r="O255" s="308" t="e">
        <f t="shared" si="33"/>
        <v>#REF!</v>
      </c>
    </row>
    <row r="256" spans="1:15" x14ac:dyDescent="0.3">
      <c r="A256" s="306">
        <v>41529</v>
      </c>
      <c r="B256" s="307">
        <f t="shared" si="26"/>
        <v>9</v>
      </c>
      <c r="C256" s="307">
        <f t="shared" si="27"/>
        <v>1</v>
      </c>
      <c r="D256" s="305">
        <f t="shared" si="28"/>
        <v>6334.9373031639343</v>
      </c>
      <c r="E256" s="305">
        <f>SUM(D$2:D256)</f>
        <v>1729345.3614619726</v>
      </c>
      <c r="F256" s="305">
        <f>Model!$F$31</f>
        <v>2771911</v>
      </c>
      <c r="G256" s="305">
        <f>Model!$G$31</f>
        <v>2779989</v>
      </c>
      <c r="H256" s="305">
        <f>Model!$H$31</f>
        <v>2814613</v>
      </c>
      <c r="I256" s="305">
        <f>Model!$I$31</f>
        <v>2798744</v>
      </c>
      <c r="J256" s="305" t="e">
        <f>Model!#REF!</f>
        <v>#REF!</v>
      </c>
      <c r="K256" s="308" t="str">
        <f t="shared" si="29"/>
        <v/>
      </c>
      <c r="L256" s="308" t="str">
        <f t="shared" si="30"/>
        <v/>
      </c>
      <c r="M256" s="308" t="str">
        <f t="shared" si="31"/>
        <v/>
      </c>
      <c r="N256" s="308" t="str">
        <f t="shared" si="32"/>
        <v/>
      </c>
      <c r="O256" s="308" t="e">
        <f t="shared" si="33"/>
        <v>#REF!</v>
      </c>
    </row>
    <row r="257" spans="1:15" x14ac:dyDescent="0.3">
      <c r="A257" s="306">
        <v>41530</v>
      </c>
      <c r="B257" s="307">
        <f t="shared" si="26"/>
        <v>9</v>
      </c>
      <c r="C257" s="307">
        <f t="shared" si="27"/>
        <v>1</v>
      </c>
      <c r="D257" s="305">
        <f t="shared" si="28"/>
        <v>6334.9373031639343</v>
      </c>
      <c r="E257" s="305">
        <f>SUM(D$2:D257)</f>
        <v>1735680.2987651366</v>
      </c>
      <c r="F257" s="305">
        <f>Model!$F$31</f>
        <v>2771911</v>
      </c>
      <c r="G257" s="305">
        <f>Model!$G$31</f>
        <v>2779989</v>
      </c>
      <c r="H257" s="305">
        <f>Model!$H$31</f>
        <v>2814613</v>
      </c>
      <c r="I257" s="305">
        <f>Model!$I$31</f>
        <v>2798744</v>
      </c>
      <c r="J257" s="305" t="e">
        <f>Model!#REF!</f>
        <v>#REF!</v>
      </c>
      <c r="K257" s="308" t="str">
        <f t="shared" si="29"/>
        <v/>
      </c>
      <c r="L257" s="308" t="str">
        <f t="shared" si="30"/>
        <v/>
      </c>
      <c r="M257" s="308" t="str">
        <f t="shared" si="31"/>
        <v/>
      </c>
      <c r="N257" s="308" t="str">
        <f t="shared" si="32"/>
        <v/>
      </c>
      <c r="O257" s="308" t="e">
        <f t="shared" si="33"/>
        <v>#REF!</v>
      </c>
    </row>
    <row r="258" spans="1:15" x14ac:dyDescent="0.3">
      <c r="A258" s="306">
        <v>41531</v>
      </c>
      <c r="B258" s="307">
        <f t="shared" ref="B258:B321" si="34">MONTH(A258)</f>
        <v>9</v>
      </c>
      <c r="C258" s="307">
        <f t="shared" ref="C258:C321" si="35">IF(VLOOKUP($B258,$Q$2:$R$15,2,FALSE)=0,1,IF(VLOOKUP($B258,$Q$2:$R$15,2,FALSE)=VLOOKUP($B258,$Q$2:$S$15,3,FALSE),0,IF(AND((VLOOKUP(($B258-1),$Q$2:$R$15,2,FALSE)&gt;=1),VLOOKUP($B258,$Q$2:$R$15,2,FALSE)&gt;=DAY(A258)),0,IF(AND((VLOOKUP(($B258+1),$Q$2:$R$15,2,FALSE)&gt;=1),DAY(A258)&gt;(VLOOKUP($B258,$Q$2:$S$15,3,FALSE)-VLOOKUP($B258,$Q$2:$R$15,2,FALSE))),0,1))))</f>
        <v>1</v>
      </c>
      <c r="D258" s="305">
        <f t="shared" ref="D258:D321" si="36">IF(C258=0,0,VLOOKUP(B258,$Q$3:$T$14,4,FALSE))</f>
        <v>6334.9373031639343</v>
      </c>
      <c r="E258" s="305">
        <f>SUM(D$2:D258)</f>
        <v>1742015.2360683007</v>
      </c>
      <c r="F258" s="305">
        <f>Model!$F$31</f>
        <v>2771911</v>
      </c>
      <c r="G258" s="305">
        <f>Model!$G$31</f>
        <v>2779989</v>
      </c>
      <c r="H258" s="305">
        <f>Model!$H$31</f>
        <v>2814613</v>
      </c>
      <c r="I258" s="305">
        <f>Model!$I$31</f>
        <v>2798744</v>
      </c>
      <c r="J258" s="305" t="e">
        <f>Model!#REF!</f>
        <v>#REF!</v>
      </c>
      <c r="K258" s="308" t="str">
        <f t="shared" ref="K258:K321" si="37">IF(ISNUMBER(K257),"  ",IF(K257="  ","  ",IF($E258&gt;F258,$A258,"")))</f>
        <v/>
      </c>
      <c r="L258" s="308" t="str">
        <f t="shared" ref="L258:L321" si="38">IF(ISNUMBER(L257),"  ",IF(L257="  ","  ",IF($E258&gt;G258,$A258,"")))</f>
        <v/>
      </c>
      <c r="M258" s="308" t="str">
        <f t="shared" ref="M258:M321" si="39">IF(ISNUMBER(M257),"  ",IF(M257="  ","  ",IF($E258&gt;H258,$A258,"")))</f>
        <v/>
      </c>
      <c r="N258" s="308" t="str">
        <f t="shared" ref="N258:N321" si="40">IF(ISNUMBER(N257),"  ",IF(N257="  ","  ",IF($E258&gt;I258,$A258,"")))</f>
        <v/>
      </c>
      <c r="O258" s="308" t="e">
        <f t="shared" ref="O258:O321" si="41">IF(ISNUMBER(O257),"  ",IF(O257="  ","  ",IF($E258&gt;J258,$A258,"")))</f>
        <v>#REF!</v>
      </c>
    </row>
    <row r="259" spans="1:15" x14ac:dyDescent="0.3">
      <c r="A259" s="306">
        <v>41532</v>
      </c>
      <c r="B259" s="307">
        <f t="shared" si="34"/>
        <v>9</v>
      </c>
      <c r="C259" s="307">
        <f t="shared" si="35"/>
        <v>1</v>
      </c>
      <c r="D259" s="305">
        <f t="shared" si="36"/>
        <v>6334.9373031639343</v>
      </c>
      <c r="E259" s="305">
        <f>SUM(D$2:D259)</f>
        <v>1748350.1733714647</v>
      </c>
      <c r="F259" s="305">
        <f>Model!$F$31</f>
        <v>2771911</v>
      </c>
      <c r="G259" s="305">
        <f>Model!$G$31</f>
        <v>2779989</v>
      </c>
      <c r="H259" s="305">
        <f>Model!$H$31</f>
        <v>2814613</v>
      </c>
      <c r="I259" s="305">
        <f>Model!$I$31</f>
        <v>2798744</v>
      </c>
      <c r="J259" s="305" t="e">
        <f>Model!#REF!</f>
        <v>#REF!</v>
      </c>
      <c r="K259" s="308" t="str">
        <f t="shared" si="37"/>
        <v/>
      </c>
      <c r="L259" s="308" t="str">
        <f t="shared" si="38"/>
        <v/>
      </c>
      <c r="M259" s="308" t="str">
        <f t="shared" si="39"/>
        <v/>
      </c>
      <c r="N259" s="308" t="str">
        <f t="shared" si="40"/>
        <v/>
      </c>
      <c r="O259" s="308" t="e">
        <f t="shared" si="41"/>
        <v>#REF!</v>
      </c>
    </row>
    <row r="260" spans="1:15" x14ac:dyDescent="0.3">
      <c r="A260" s="306">
        <v>41533</v>
      </c>
      <c r="B260" s="307">
        <f t="shared" si="34"/>
        <v>9</v>
      </c>
      <c r="C260" s="307">
        <f t="shared" si="35"/>
        <v>1</v>
      </c>
      <c r="D260" s="305">
        <f t="shared" si="36"/>
        <v>6334.9373031639343</v>
      </c>
      <c r="E260" s="305">
        <f>SUM(D$2:D260)</f>
        <v>1754685.1106746288</v>
      </c>
      <c r="F260" s="305">
        <f>Model!$F$31</f>
        <v>2771911</v>
      </c>
      <c r="G260" s="305">
        <f>Model!$G$31</f>
        <v>2779989</v>
      </c>
      <c r="H260" s="305">
        <f>Model!$H$31</f>
        <v>2814613</v>
      </c>
      <c r="I260" s="305">
        <f>Model!$I$31</f>
        <v>2798744</v>
      </c>
      <c r="J260" s="305" t="e">
        <f>Model!#REF!</f>
        <v>#REF!</v>
      </c>
      <c r="K260" s="308" t="str">
        <f t="shared" si="37"/>
        <v/>
      </c>
      <c r="L260" s="308" t="str">
        <f t="shared" si="38"/>
        <v/>
      </c>
      <c r="M260" s="308" t="str">
        <f t="shared" si="39"/>
        <v/>
      </c>
      <c r="N260" s="308" t="str">
        <f t="shared" si="40"/>
        <v/>
      </c>
      <c r="O260" s="308" t="e">
        <f t="shared" si="41"/>
        <v>#REF!</v>
      </c>
    </row>
    <row r="261" spans="1:15" x14ac:dyDescent="0.3">
      <c r="A261" s="306">
        <v>41534</v>
      </c>
      <c r="B261" s="307">
        <f t="shared" si="34"/>
        <v>9</v>
      </c>
      <c r="C261" s="307">
        <f t="shared" si="35"/>
        <v>1</v>
      </c>
      <c r="D261" s="305">
        <f t="shared" si="36"/>
        <v>6334.9373031639343</v>
      </c>
      <c r="E261" s="305">
        <f>SUM(D$2:D261)</f>
        <v>1761020.0479777928</v>
      </c>
      <c r="F261" s="305">
        <f>Model!$F$31</f>
        <v>2771911</v>
      </c>
      <c r="G261" s="305">
        <f>Model!$G$31</f>
        <v>2779989</v>
      </c>
      <c r="H261" s="305">
        <f>Model!$H$31</f>
        <v>2814613</v>
      </c>
      <c r="I261" s="305">
        <f>Model!$I$31</f>
        <v>2798744</v>
      </c>
      <c r="J261" s="305" t="e">
        <f>Model!#REF!</f>
        <v>#REF!</v>
      </c>
      <c r="K261" s="308" t="str">
        <f t="shared" si="37"/>
        <v/>
      </c>
      <c r="L261" s="308" t="str">
        <f t="shared" si="38"/>
        <v/>
      </c>
      <c r="M261" s="308" t="str">
        <f t="shared" si="39"/>
        <v/>
      </c>
      <c r="N261" s="308" t="str">
        <f t="shared" si="40"/>
        <v/>
      </c>
      <c r="O261" s="308" t="e">
        <f t="shared" si="41"/>
        <v>#REF!</v>
      </c>
    </row>
    <row r="262" spans="1:15" x14ac:dyDescent="0.3">
      <c r="A262" s="306">
        <v>41535</v>
      </c>
      <c r="B262" s="307">
        <f t="shared" si="34"/>
        <v>9</v>
      </c>
      <c r="C262" s="307">
        <f t="shared" si="35"/>
        <v>1</v>
      </c>
      <c r="D262" s="305">
        <f t="shared" si="36"/>
        <v>6334.9373031639343</v>
      </c>
      <c r="E262" s="305">
        <f>SUM(D$2:D262)</f>
        <v>1767354.9852809568</v>
      </c>
      <c r="F262" s="305">
        <f>Model!$F$31</f>
        <v>2771911</v>
      </c>
      <c r="G262" s="305">
        <f>Model!$G$31</f>
        <v>2779989</v>
      </c>
      <c r="H262" s="305">
        <f>Model!$H$31</f>
        <v>2814613</v>
      </c>
      <c r="I262" s="305">
        <f>Model!$I$31</f>
        <v>2798744</v>
      </c>
      <c r="J262" s="305" t="e">
        <f>Model!#REF!</f>
        <v>#REF!</v>
      </c>
      <c r="K262" s="308" t="str">
        <f t="shared" si="37"/>
        <v/>
      </c>
      <c r="L262" s="308" t="str">
        <f t="shared" si="38"/>
        <v/>
      </c>
      <c r="M262" s="308" t="str">
        <f t="shared" si="39"/>
        <v/>
      </c>
      <c r="N262" s="308" t="str">
        <f t="shared" si="40"/>
        <v/>
      </c>
      <c r="O262" s="308" t="e">
        <f t="shared" si="41"/>
        <v>#REF!</v>
      </c>
    </row>
    <row r="263" spans="1:15" x14ac:dyDescent="0.3">
      <c r="A263" s="306">
        <v>41536</v>
      </c>
      <c r="B263" s="307">
        <f t="shared" si="34"/>
        <v>9</v>
      </c>
      <c r="C263" s="307">
        <f t="shared" si="35"/>
        <v>1</v>
      </c>
      <c r="D263" s="305">
        <f t="shared" si="36"/>
        <v>6334.9373031639343</v>
      </c>
      <c r="E263" s="305">
        <f>SUM(D$2:D263)</f>
        <v>1773689.9225841209</v>
      </c>
      <c r="F263" s="305">
        <f>Model!$F$31</f>
        <v>2771911</v>
      </c>
      <c r="G263" s="305">
        <f>Model!$G$31</f>
        <v>2779989</v>
      </c>
      <c r="H263" s="305">
        <f>Model!$H$31</f>
        <v>2814613</v>
      </c>
      <c r="I263" s="305">
        <f>Model!$I$31</f>
        <v>2798744</v>
      </c>
      <c r="J263" s="305" t="e">
        <f>Model!#REF!</f>
        <v>#REF!</v>
      </c>
      <c r="K263" s="308" t="str">
        <f t="shared" si="37"/>
        <v/>
      </c>
      <c r="L263" s="308" t="str">
        <f t="shared" si="38"/>
        <v/>
      </c>
      <c r="M263" s="308" t="str">
        <f t="shared" si="39"/>
        <v/>
      </c>
      <c r="N263" s="308" t="str">
        <f t="shared" si="40"/>
        <v/>
      </c>
      <c r="O263" s="308" t="e">
        <f t="shared" si="41"/>
        <v>#REF!</v>
      </c>
    </row>
    <row r="264" spans="1:15" x14ac:dyDescent="0.3">
      <c r="A264" s="306">
        <v>41537</v>
      </c>
      <c r="B264" s="307">
        <f t="shared" si="34"/>
        <v>9</v>
      </c>
      <c r="C264" s="307">
        <f t="shared" si="35"/>
        <v>1</v>
      </c>
      <c r="D264" s="305">
        <f t="shared" si="36"/>
        <v>6334.9373031639343</v>
      </c>
      <c r="E264" s="305">
        <f>SUM(D$2:D264)</f>
        <v>1780024.8598872849</v>
      </c>
      <c r="F264" s="305">
        <f>Model!$F$31</f>
        <v>2771911</v>
      </c>
      <c r="G264" s="305">
        <f>Model!$G$31</f>
        <v>2779989</v>
      </c>
      <c r="H264" s="305">
        <f>Model!$H$31</f>
        <v>2814613</v>
      </c>
      <c r="I264" s="305">
        <f>Model!$I$31</f>
        <v>2798744</v>
      </c>
      <c r="J264" s="305" t="e">
        <f>Model!#REF!</f>
        <v>#REF!</v>
      </c>
      <c r="K264" s="308" t="str">
        <f t="shared" si="37"/>
        <v/>
      </c>
      <c r="L264" s="308" t="str">
        <f t="shared" si="38"/>
        <v/>
      </c>
      <c r="M264" s="308" t="str">
        <f t="shared" si="39"/>
        <v/>
      </c>
      <c r="N264" s="308" t="str">
        <f t="shared" si="40"/>
        <v/>
      </c>
      <c r="O264" s="308" t="e">
        <f t="shared" si="41"/>
        <v>#REF!</v>
      </c>
    </row>
    <row r="265" spans="1:15" x14ac:dyDescent="0.3">
      <c r="A265" s="306">
        <v>41538</v>
      </c>
      <c r="B265" s="307">
        <f t="shared" si="34"/>
        <v>9</v>
      </c>
      <c r="C265" s="307">
        <f t="shared" si="35"/>
        <v>1</v>
      </c>
      <c r="D265" s="305">
        <f t="shared" si="36"/>
        <v>6334.9373031639343</v>
      </c>
      <c r="E265" s="305">
        <f>SUM(D$2:D265)</f>
        <v>1786359.797190449</v>
      </c>
      <c r="F265" s="305">
        <f>Model!$F$31</f>
        <v>2771911</v>
      </c>
      <c r="G265" s="305">
        <f>Model!$G$31</f>
        <v>2779989</v>
      </c>
      <c r="H265" s="305">
        <f>Model!$H$31</f>
        <v>2814613</v>
      </c>
      <c r="I265" s="305">
        <f>Model!$I$31</f>
        <v>2798744</v>
      </c>
      <c r="J265" s="305" t="e">
        <f>Model!#REF!</f>
        <v>#REF!</v>
      </c>
      <c r="K265" s="308" t="str">
        <f t="shared" si="37"/>
        <v/>
      </c>
      <c r="L265" s="308" t="str">
        <f t="shared" si="38"/>
        <v/>
      </c>
      <c r="M265" s="308" t="str">
        <f t="shared" si="39"/>
        <v/>
      </c>
      <c r="N265" s="308" t="str">
        <f t="shared" si="40"/>
        <v/>
      </c>
      <c r="O265" s="308" t="e">
        <f t="shared" si="41"/>
        <v>#REF!</v>
      </c>
    </row>
    <row r="266" spans="1:15" x14ac:dyDescent="0.3">
      <c r="A266" s="306">
        <v>41539</v>
      </c>
      <c r="B266" s="307">
        <f t="shared" si="34"/>
        <v>9</v>
      </c>
      <c r="C266" s="307">
        <f t="shared" si="35"/>
        <v>1</v>
      </c>
      <c r="D266" s="305">
        <f t="shared" si="36"/>
        <v>6334.9373031639343</v>
      </c>
      <c r="E266" s="305">
        <f>SUM(D$2:D266)</f>
        <v>1792694.734493613</v>
      </c>
      <c r="F266" s="305">
        <f>Model!$F$31</f>
        <v>2771911</v>
      </c>
      <c r="G266" s="305">
        <f>Model!$G$31</f>
        <v>2779989</v>
      </c>
      <c r="H266" s="305">
        <f>Model!$H$31</f>
        <v>2814613</v>
      </c>
      <c r="I266" s="305">
        <f>Model!$I$31</f>
        <v>2798744</v>
      </c>
      <c r="J266" s="305" t="e">
        <f>Model!#REF!</f>
        <v>#REF!</v>
      </c>
      <c r="K266" s="308" t="str">
        <f t="shared" si="37"/>
        <v/>
      </c>
      <c r="L266" s="308" t="str">
        <f t="shared" si="38"/>
        <v/>
      </c>
      <c r="M266" s="308" t="str">
        <f t="shared" si="39"/>
        <v/>
      </c>
      <c r="N266" s="308" t="str">
        <f t="shared" si="40"/>
        <v/>
      </c>
      <c r="O266" s="308" t="e">
        <f t="shared" si="41"/>
        <v>#REF!</v>
      </c>
    </row>
    <row r="267" spans="1:15" x14ac:dyDescent="0.3">
      <c r="A267" s="306">
        <v>41540</v>
      </c>
      <c r="B267" s="307">
        <f t="shared" si="34"/>
        <v>9</v>
      </c>
      <c r="C267" s="307">
        <f t="shared" si="35"/>
        <v>1</v>
      </c>
      <c r="D267" s="305">
        <f t="shared" si="36"/>
        <v>6334.9373031639343</v>
      </c>
      <c r="E267" s="305">
        <f>SUM(D$2:D267)</f>
        <v>1799029.6717967771</v>
      </c>
      <c r="F267" s="305">
        <f>Model!$F$31</f>
        <v>2771911</v>
      </c>
      <c r="G267" s="305">
        <f>Model!$G$31</f>
        <v>2779989</v>
      </c>
      <c r="H267" s="305">
        <f>Model!$H$31</f>
        <v>2814613</v>
      </c>
      <c r="I267" s="305">
        <f>Model!$I$31</f>
        <v>2798744</v>
      </c>
      <c r="J267" s="305" t="e">
        <f>Model!#REF!</f>
        <v>#REF!</v>
      </c>
      <c r="K267" s="308" t="str">
        <f t="shared" si="37"/>
        <v/>
      </c>
      <c r="L267" s="308" t="str">
        <f t="shared" si="38"/>
        <v/>
      </c>
      <c r="M267" s="308" t="str">
        <f t="shared" si="39"/>
        <v/>
      </c>
      <c r="N267" s="308" t="str">
        <f t="shared" si="40"/>
        <v/>
      </c>
      <c r="O267" s="308" t="e">
        <f t="shared" si="41"/>
        <v>#REF!</v>
      </c>
    </row>
    <row r="268" spans="1:15" x14ac:dyDescent="0.3">
      <c r="A268" s="306">
        <v>41541</v>
      </c>
      <c r="B268" s="307">
        <f t="shared" si="34"/>
        <v>9</v>
      </c>
      <c r="C268" s="307">
        <f t="shared" si="35"/>
        <v>1</v>
      </c>
      <c r="D268" s="305">
        <f t="shared" si="36"/>
        <v>6334.9373031639343</v>
      </c>
      <c r="E268" s="305">
        <f>SUM(D$2:D268)</f>
        <v>1805364.6090999411</v>
      </c>
      <c r="F268" s="305">
        <f>Model!$F$31</f>
        <v>2771911</v>
      </c>
      <c r="G268" s="305">
        <f>Model!$G$31</f>
        <v>2779989</v>
      </c>
      <c r="H268" s="305">
        <f>Model!$H$31</f>
        <v>2814613</v>
      </c>
      <c r="I268" s="305">
        <f>Model!$I$31</f>
        <v>2798744</v>
      </c>
      <c r="J268" s="305" t="e">
        <f>Model!#REF!</f>
        <v>#REF!</v>
      </c>
      <c r="K268" s="308" t="str">
        <f t="shared" si="37"/>
        <v/>
      </c>
      <c r="L268" s="308" t="str">
        <f t="shared" si="38"/>
        <v/>
      </c>
      <c r="M268" s="308" t="str">
        <f t="shared" si="39"/>
        <v/>
      </c>
      <c r="N268" s="308" t="str">
        <f t="shared" si="40"/>
        <v/>
      </c>
      <c r="O268" s="308" t="e">
        <f t="shared" si="41"/>
        <v>#REF!</v>
      </c>
    </row>
    <row r="269" spans="1:15" x14ac:dyDescent="0.3">
      <c r="A269" s="306">
        <v>41542</v>
      </c>
      <c r="B269" s="307">
        <f t="shared" si="34"/>
        <v>9</v>
      </c>
      <c r="C269" s="307">
        <f t="shared" si="35"/>
        <v>1</v>
      </c>
      <c r="D269" s="305">
        <f t="shared" si="36"/>
        <v>6334.9373031639343</v>
      </c>
      <c r="E269" s="305">
        <f>SUM(D$2:D269)</f>
        <v>1811699.5464031051</v>
      </c>
      <c r="F269" s="305">
        <f>Model!$F$31</f>
        <v>2771911</v>
      </c>
      <c r="G269" s="305">
        <f>Model!$G$31</f>
        <v>2779989</v>
      </c>
      <c r="H269" s="305">
        <f>Model!$H$31</f>
        <v>2814613</v>
      </c>
      <c r="I269" s="305">
        <f>Model!$I$31</f>
        <v>2798744</v>
      </c>
      <c r="J269" s="305" t="e">
        <f>Model!#REF!</f>
        <v>#REF!</v>
      </c>
      <c r="K269" s="308" t="str">
        <f t="shared" si="37"/>
        <v/>
      </c>
      <c r="L269" s="308" t="str">
        <f t="shared" si="38"/>
        <v/>
      </c>
      <c r="M269" s="308" t="str">
        <f t="shared" si="39"/>
        <v/>
      </c>
      <c r="N269" s="308" t="str">
        <f t="shared" si="40"/>
        <v/>
      </c>
      <c r="O269" s="308" t="e">
        <f t="shared" si="41"/>
        <v>#REF!</v>
      </c>
    </row>
    <row r="270" spans="1:15" x14ac:dyDescent="0.3">
      <c r="A270" s="306">
        <v>41543</v>
      </c>
      <c r="B270" s="307">
        <f t="shared" si="34"/>
        <v>9</v>
      </c>
      <c r="C270" s="307">
        <f t="shared" si="35"/>
        <v>1</v>
      </c>
      <c r="D270" s="305">
        <f t="shared" si="36"/>
        <v>6334.9373031639343</v>
      </c>
      <c r="E270" s="305">
        <f>SUM(D$2:D270)</f>
        <v>1818034.4837062692</v>
      </c>
      <c r="F270" s="305">
        <f>Model!$F$31</f>
        <v>2771911</v>
      </c>
      <c r="G270" s="305">
        <f>Model!$G$31</f>
        <v>2779989</v>
      </c>
      <c r="H270" s="305">
        <f>Model!$H$31</f>
        <v>2814613</v>
      </c>
      <c r="I270" s="305">
        <f>Model!$I$31</f>
        <v>2798744</v>
      </c>
      <c r="J270" s="305" t="e">
        <f>Model!#REF!</f>
        <v>#REF!</v>
      </c>
      <c r="K270" s="308" t="str">
        <f t="shared" si="37"/>
        <v/>
      </c>
      <c r="L270" s="308" t="str">
        <f t="shared" si="38"/>
        <v/>
      </c>
      <c r="M270" s="308" t="str">
        <f t="shared" si="39"/>
        <v/>
      </c>
      <c r="N270" s="308" t="str">
        <f t="shared" si="40"/>
        <v/>
      </c>
      <c r="O270" s="308" t="e">
        <f t="shared" si="41"/>
        <v>#REF!</v>
      </c>
    </row>
    <row r="271" spans="1:15" x14ac:dyDescent="0.3">
      <c r="A271" s="306">
        <v>41544</v>
      </c>
      <c r="B271" s="307">
        <f t="shared" si="34"/>
        <v>9</v>
      </c>
      <c r="C271" s="307">
        <f t="shared" si="35"/>
        <v>1</v>
      </c>
      <c r="D271" s="305">
        <f t="shared" si="36"/>
        <v>6334.9373031639343</v>
      </c>
      <c r="E271" s="305">
        <f>SUM(D$2:D271)</f>
        <v>1824369.4210094332</v>
      </c>
      <c r="F271" s="305">
        <f>Model!$F$31</f>
        <v>2771911</v>
      </c>
      <c r="G271" s="305">
        <f>Model!$G$31</f>
        <v>2779989</v>
      </c>
      <c r="H271" s="305">
        <f>Model!$H$31</f>
        <v>2814613</v>
      </c>
      <c r="I271" s="305">
        <f>Model!$I$31</f>
        <v>2798744</v>
      </c>
      <c r="J271" s="305" t="e">
        <f>Model!#REF!</f>
        <v>#REF!</v>
      </c>
      <c r="K271" s="308" t="str">
        <f t="shared" si="37"/>
        <v/>
      </c>
      <c r="L271" s="308" t="str">
        <f t="shared" si="38"/>
        <v/>
      </c>
      <c r="M271" s="308" t="str">
        <f t="shared" si="39"/>
        <v/>
      </c>
      <c r="N271" s="308" t="str">
        <f t="shared" si="40"/>
        <v/>
      </c>
      <c r="O271" s="308" t="e">
        <f t="shared" si="41"/>
        <v>#REF!</v>
      </c>
    </row>
    <row r="272" spans="1:15" x14ac:dyDescent="0.3">
      <c r="A272" s="306">
        <v>41545</v>
      </c>
      <c r="B272" s="307">
        <f t="shared" si="34"/>
        <v>9</v>
      </c>
      <c r="C272" s="307">
        <f t="shared" si="35"/>
        <v>1</v>
      </c>
      <c r="D272" s="305">
        <f t="shared" si="36"/>
        <v>6334.9373031639343</v>
      </c>
      <c r="E272" s="305">
        <f>SUM(D$2:D272)</f>
        <v>1830704.3583125973</v>
      </c>
      <c r="F272" s="305">
        <f>Model!$F$31</f>
        <v>2771911</v>
      </c>
      <c r="G272" s="305">
        <f>Model!$G$31</f>
        <v>2779989</v>
      </c>
      <c r="H272" s="305">
        <f>Model!$H$31</f>
        <v>2814613</v>
      </c>
      <c r="I272" s="305">
        <f>Model!$I$31</f>
        <v>2798744</v>
      </c>
      <c r="J272" s="305" t="e">
        <f>Model!#REF!</f>
        <v>#REF!</v>
      </c>
      <c r="K272" s="308" t="str">
        <f t="shared" si="37"/>
        <v/>
      </c>
      <c r="L272" s="308" t="str">
        <f t="shared" si="38"/>
        <v/>
      </c>
      <c r="M272" s="308" t="str">
        <f t="shared" si="39"/>
        <v/>
      </c>
      <c r="N272" s="308" t="str">
        <f t="shared" si="40"/>
        <v/>
      </c>
      <c r="O272" s="308" t="e">
        <f t="shared" si="41"/>
        <v>#REF!</v>
      </c>
    </row>
    <row r="273" spans="1:15" x14ac:dyDescent="0.3">
      <c r="A273" s="306">
        <v>41546</v>
      </c>
      <c r="B273" s="307">
        <f t="shared" si="34"/>
        <v>9</v>
      </c>
      <c r="C273" s="307">
        <f t="shared" si="35"/>
        <v>1</v>
      </c>
      <c r="D273" s="305">
        <f t="shared" si="36"/>
        <v>6334.9373031639343</v>
      </c>
      <c r="E273" s="305">
        <f>SUM(D$2:D273)</f>
        <v>1837039.2956157613</v>
      </c>
      <c r="F273" s="305">
        <f>Model!$F$31</f>
        <v>2771911</v>
      </c>
      <c r="G273" s="305">
        <f>Model!$G$31</f>
        <v>2779989</v>
      </c>
      <c r="H273" s="305">
        <f>Model!$H$31</f>
        <v>2814613</v>
      </c>
      <c r="I273" s="305">
        <f>Model!$I$31</f>
        <v>2798744</v>
      </c>
      <c r="J273" s="305" t="e">
        <f>Model!#REF!</f>
        <v>#REF!</v>
      </c>
      <c r="K273" s="308" t="str">
        <f t="shared" si="37"/>
        <v/>
      </c>
      <c r="L273" s="308" t="str">
        <f t="shared" si="38"/>
        <v/>
      </c>
      <c r="M273" s="308" t="str">
        <f t="shared" si="39"/>
        <v/>
      </c>
      <c r="N273" s="308" t="str">
        <f t="shared" si="40"/>
        <v/>
      </c>
      <c r="O273" s="308" t="e">
        <f t="shared" si="41"/>
        <v>#REF!</v>
      </c>
    </row>
    <row r="274" spans="1:15" x14ac:dyDescent="0.3">
      <c r="A274" s="306">
        <v>41547</v>
      </c>
      <c r="B274" s="307">
        <f t="shared" si="34"/>
        <v>9</v>
      </c>
      <c r="C274" s="307">
        <f t="shared" si="35"/>
        <v>1</v>
      </c>
      <c r="D274" s="305">
        <f t="shared" si="36"/>
        <v>6334.9373031639343</v>
      </c>
      <c r="E274" s="305">
        <f>SUM(D$2:D274)</f>
        <v>1843374.2329189254</v>
      </c>
      <c r="F274" s="305">
        <f>Model!$F$31</f>
        <v>2771911</v>
      </c>
      <c r="G274" s="305">
        <f>Model!$G$31</f>
        <v>2779989</v>
      </c>
      <c r="H274" s="305">
        <f>Model!$H$31</f>
        <v>2814613</v>
      </c>
      <c r="I274" s="305">
        <f>Model!$I$31</f>
        <v>2798744</v>
      </c>
      <c r="J274" s="305" t="e">
        <f>Model!#REF!</f>
        <v>#REF!</v>
      </c>
      <c r="K274" s="308" t="str">
        <f t="shared" si="37"/>
        <v/>
      </c>
      <c r="L274" s="308" t="str">
        <f t="shared" si="38"/>
        <v/>
      </c>
      <c r="M274" s="308" t="str">
        <f t="shared" si="39"/>
        <v/>
      </c>
      <c r="N274" s="308" t="str">
        <f t="shared" si="40"/>
        <v/>
      </c>
      <c r="O274" s="308" t="e">
        <f t="shared" si="41"/>
        <v>#REF!</v>
      </c>
    </row>
    <row r="275" spans="1:15" x14ac:dyDescent="0.3">
      <c r="A275" s="306">
        <v>41548</v>
      </c>
      <c r="B275" s="307">
        <f t="shared" si="34"/>
        <v>10</v>
      </c>
      <c r="C275" s="307">
        <f t="shared" si="35"/>
        <v>1</v>
      </c>
      <c r="D275" s="305">
        <f t="shared" si="36"/>
        <v>6334.9373031639343</v>
      </c>
      <c r="E275" s="305">
        <f>SUM(D$2:D275)</f>
        <v>1849709.1702220894</v>
      </c>
      <c r="F275" s="305">
        <f>Model!$F$31</f>
        <v>2771911</v>
      </c>
      <c r="G275" s="305">
        <f>Model!$G$31</f>
        <v>2779989</v>
      </c>
      <c r="H275" s="305">
        <f>Model!$H$31</f>
        <v>2814613</v>
      </c>
      <c r="I275" s="305">
        <f>Model!$I$31</f>
        <v>2798744</v>
      </c>
      <c r="J275" s="305" t="e">
        <f>Model!#REF!</f>
        <v>#REF!</v>
      </c>
      <c r="K275" s="308" t="str">
        <f t="shared" si="37"/>
        <v/>
      </c>
      <c r="L275" s="308" t="str">
        <f t="shared" si="38"/>
        <v/>
      </c>
      <c r="M275" s="308" t="str">
        <f t="shared" si="39"/>
        <v/>
      </c>
      <c r="N275" s="308" t="str">
        <f t="shared" si="40"/>
        <v/>
      </c>
      <c r="O275" s="308" t="e">
        <f t="shared" si="41"/>
        <v>#REF!</v>
      </c>
    </row>
    <row r="276" spans="1:15" x14ac:dyDescent="0.3">
      <c r="A276" s="306">
        <v>41549</v>
      </c>
      <c r="B276" s="307">
        <f t="shared" si="34"/>
        <v>10</v>
      </c>
      <c r="C276" s="307">
        <f t="shared" si="35"/>
        <v>1</v>
      </c>
      <c r="D276" s="305">
        <f t="shared" si="36"/>
        <v>6334.9373031639343</v>
      </c>
      <c r="E276" s="305">
        <f>SUM(D$2:D276)</f>
        <v>1856044.1075252534</v>
      </c>
      <c r="F276" s="305">
        <f>Model!$F$31</f>
        <v>2771911</v>
      </c>
      <c r="G276" s="305">
        <f>Model!$G$31</f>
        <v>2779989</v>
      </c>
      <c r="H276" s="305">
        <f>Model!$H$31</f>
        <v>2814613</v>
      </c>
      <c r="I276" s="305">
        <f>Model!$I$31</f>
        <v>2798744</v>
      </c>
      <c r="J276" s="305" t="e">
        <f>Model!#REF!</f>
        <v>#REF!</v>
      </c>
      <c r="K276" s="308" t="str">
        <f t="shared" si="37"/>
        <v/>
      </c>
      <c r="L276" s="308" t="str">
        <f t="shared" si="38"/>
        <v/>
      </c>
      <c r="M276" s="308" t="str">
        <f t="shared" si="39"/>
        <v/>
      </c>
      <c r="N276" s="308" t="str">
        <f t="shared" si="40"/>
        <v/>
      </c>
      <c r="O276" s="308" t="e">
        <f t="shared" si="41"/>
        <v>#REF!</v>
      </c>
    </row>
    <row r="277" spans="1:15" x14ac:dyDescent="0.3">
      <c r="A277" s="306">
        <v>41550</v>
      </c>
      <c r="B277" s="307">
        <f t="shared" si="34"/>
        <v>10</v>
      </c>
      <c r="C277" s="307">
        <f t="shared" si="35"/>
        <v>1</v>
      </c>
      <c r="D277" s="305">
        <f t="shared" si="36"/>
        <v>6334.9373031639343</v>
      </c>
      <c r="E277" s="305">
        <f>SUM(D$2:D277)</f>
        <v>1862379.0448284175</v>
      </c>
      <c r="F277" s="305">
        <f>Model!$F$31</f>
        <v>2771911</v>
      </c>
      <c r="G277" s="305">
        <f>Model!$G$31</f>
        <v>2779989</v>
      </c>
      <c r="H277" s="305">
        <f>Model!$H$31</f>
        <v>2814613</v>
      </c>
      <c r="I277" s="305">
        <f>Model!$I$31</f>
        <v>2798744</v>
      </c>
      <c r="J277" s="305" t="e">
        <f>Model!#REF!</f>
        <v>#REF!</v>
      </c>
      <c r="K277" s="308" t="str">
        <f t="shared" si="37"/>
        <v/>
      </c>
      <c r="L277" s="308" t="str">
        <f t="shared" si="38"/>
        <v/>
      </c>
      <c r="M277" s="308" t="str">
        <f t="shared" si="39"/>
        <v/>
      </c>
      <c r="N277" s="308" t="str">
        <f t="shared" si="40"/>
        <v/>
      </c>
      <c r="O277" s="308" t="e">
        <f t="shared" si="41"/>
        <v>#REF!</v>
      </c>
    </row>
    <row r="278" spans="1:15" x14ac:dyDescent="0.3">
      <c r="A278" s="306">
        <v>41551</v>
      </c>
      <c r="B278" s="307">
        <f t="shared" si="34"/>
        <v>10</v>
      </c>
      <c r="C278" s="307">
        <f t="shared" si="35"/>
        <v>1</v>
      </c>
      <c r="D278" s="305">
        <f t="shared" si="36"/>
        <v>6334.9373031639343</v>
      </c>
      <c r="E278" s="305">
        <f>SUM(D$2:D278)</f>
        <v>1868713.9821315815</v>
      </c>
      <c r="F278" s="305">
        <f>Model!$F$31</f>
        <v>2771911</v>
      </c>
      <c r="G278" s="305">
        <f>Model!$G$31</f>
        <v>2779989</v>
      </c>
      <c r="H278" s="305">
        <f>Model!$H$31</f>
        <v>2814613</v>
      </c>
      <c r="I278" s="305">
        <f>Model!$I$31</f>
        <v>2798744</v>
      </c>
      <c r="J278" s="305" t="e">
        <f>Model!#REF!</f>
        <v>#REF!</v>
      </c>
      <c r="K278" s="308" t="str">
        <f t="shared" si="37"/>
        <v/>
      </c>
      <c r="L278" s="308" t="str">
        <f t="shared" si="38"/>
        <v/>
      </c>
      <c r="M278" s="308" t="str">
        <f t="shared" si="39"/>
        <v/>
      </c>
      <c r="N278" s="308" t="str">
        <f t="shared" si="40"/>
        <v/>
      </c>
      <c r="O278" s="308" t="e">
        <f t="shared" si="41"/>
        <v>#REF!</v>
      </c>
    </row>
    <row r="279" spans="1:15" x14ac:dyDescent="0.3">
      <c r="A279" s="306">
        <v>41552</v>
      </c>
      <c r="B279" s="307">
        <f t="shared" si="34"/>
        <v>10</v>
      </c>
      <c r="C279" s="307">
        <f t="shared" si="35"/>
        <v>1</v>
      </c>
      <c r="D279" s="305">
        <f t="shared" si="36"/>
        <v>6334.9373031639343</v>
      </c>
      <c r="E279" s="305">
        <f>SUM(D$2:D279)</f>
        <v>1875048.9194347456</v>
      </c>
      <c r="F279" s="305">
        <f>Model!$F$31</f>
        <v>2771911</v>
      </c>
      <c r="G279" s="305">
        <f>Model!$G$31</f>
        <v>2779989</v>
      </c>
      <c r="H279" s="305">
        <f>Model!$H$31</f>
        <v>2814613</v>
      </c>
      <c r="I279" s="305">
        <f>Model!$I$31</f>
        <v>2798744</v>
      </c>
      <c r="J279" s="305" t="e">
        <f>Model!#REF!</f>
        <v>#REF!</v>
      </c>
      <c r="K279" s="308" t="str">
        <f t="shared" si="37"/>
        <v/>
      </c>
      <c r="L279" s="308" t="str">
        <f t="shared" si="38"/>
        <v/>
      </c>
      <c r="M279" s="308" t="str">
        <f t="shared" si="39"/>
        <v/>
      </c>
      <c r="N279" s="308" t="str">
        <f t="shared" si="40"/>
        <v/>
      </c>
      <c r="O279" s="308" t="e">
        <f t="shared" si="41"/>
        <v>#REF!</v>
      </c>
    </row>
    <row r="280" spans="1:15" x14ac:dyDescent="0.3">
      <c r="A280" s="306">
        <v>41553</v>
      </c>
      <c r="B280" s="307">
        <f t="shared" si="34"/>
        <v>10</v>
      </c>
      <c r="C280" s="307">
        <f t="shared" si="35"/>
        <v>1</v>
      </c>
      <c r="D280" s="305">
        <f t="shared" si="36"/>
        <v>6334.9373031639343</v>
      </c>
      <c r="E280" s="305">
        <f>SUM(D$2:D280)</f>
        <v>1881383.8567379096</v>
      </c>
      <c r="F280" s="305">
        <f>Model!$F$31</f>
        <v>2771911</v>
      </c>
      <c r="G280" s="305">
        <f>Model!$G$31</f>
        <v>2779989</v>
      </c>
      <c r="H280" s="305">
        <f>Model!$H$31</f>
        <v>2814613</v>
      </c>
      <c r="I280" s="305">
        <f>Model!$I$31</f>
        <v>2798744</v>
      </c>
      <c r="J280" s="305" t="e">
        <f>Model!#REF!</f>
        <v>#REF!</v>
      </c>
      <c r="K280" s="308" t="str">
        <f t="shared" si="37"/>
        <v/>
      </c>
      <c r="L280" s="308" t="str">
        <f t="shared" si="38"/>
        <v/>
      </c>
      <c r="M280" s="308" t="str">
        <f t="shared" si="39"/>
        <v/>
      </c>
      <c r="N280" s="308" t="str">
        <f t="shared" si="40"/>
        <v/>
      </c>
      <c r="O280" s="308" t="e">
        <f t="shared" si="41"/>
        <v>#REF!</v>
      </c>
    </row>
    <row r="281" spans="1:15" x14ac:dyDescent="0.3">
      <c r="A281" s="306">
        <v>41554</v>
      </c>
      <c r="B281" s="307">
        <f t="shared" si="34"/>
        <v>10</v>
      </c>
      <c r="C281" s="307">
        <f t="shared" si="35"/>
        <v>1</v>
      </c>
      <c r="D281" s="305">
        <f t="shared" si="36"/>
        <v>6334.9373031639343</v>
      </c>
      <c r="E281" s="305">
        <f>SUM(D$2:D281)</f>
        <v>1887718.7940410736</v>
      </c>
      <c r="F281" s="305">
        <f>Model!$F$31</f>
        <v>2771911</v>
      </c>
      <c r="G281" s="305">
        <f>Model!$G$31</f>
        <v>2779989</v>
      </c>
      <c r="H281" s="305">
        <f>Model!$H$31</f>
        <v>2814613</v>
      </c>
      <c r="I281" s="305">
        <f>Model!$I$31</f>
        <v>2798744</v>
      </c>
      <c r="J281" s="305" t="e">
        <f>Model!#REF!</f>
        <v>#REF!</v>
      </c>
      <c r="K281" s="308" t="str">
        <f t="shared" si="37"/>
        <v/>
      </c>
      <c r="L281" s="308" t="str">
        <f t="shared" si="38"/>
        <v/>
      </c>
      <c r="M281" s="308" t="str">
        <f t="shared" si="39"/>
        <v/>
      </c>
      <c r="N281" s="308" t="str">
        <f t="shared" si="40"/>
        <v/>
      </c>
      <c r="O281" s="308" t="e">
        <f t="shared" si="41"/>
        <v>#REF!</v>
      </c>
    </row>
    <row r="282" spans="1:15" x14ac:dyDescent="0.3">
      <c r="A282" s="306">
        <v>41555</v>
      </c>
      <c r="B282" s="307">
        <f t="shared" si="34"/>
        <v>10</v>
      </c>
      <c r="C282" s="307">
        <f t="shared" si="35"/>
        <v>1</v>
      </c>
      <c r="D282" s="305">
        <f t="shared" si="36"/>
        <v>6334.9373031639343</v>
      </c>
      <c r="E282" s="305">
        <f>SUM(D$2:D282)</f>
        <v>1894053.7313442377</v>
      </c>
      <c r="F282" s="305">
        <f>Model!$F$31</f>
        <v>2771911</v>
      </c>
      <c r="G282" s="305">
        <f>Model!$G$31</f>
        <v>2779989</v>
      </c>
      <c r="H282" s="305">
        <f>Model!$H$31</f>
        <v>2814613</v>
      </c>
      <c r="I282" s="305">
        <f>Model!$I$31</f>
        <v>2798744</v>
      </c>
      <c r="J282" s="305" t="e">
        <f>Model!#REF!</f>
        <v>#REF!</v>
      </c>
      <c r="K282" s="308" t="str">
        <f t="shared" si="37"/>
        <v/>
      </c>
      <c r="L282" s="308" t="str">
        <f t="shared" si="38"/>
        <v/>
      </c>
      <c r="M282" s="308" t="str">
        <f t="shared" si="39"/>
        <v/>
      </c>
      <c r="N282" s="308" t="str">
        <f t="shared" si="40"/>
        <v/>
      </c>
      <c r="O282" s="308" t="e">
        <f t="shared" si="41"/>
        <v>#REF!</v>
      </c>
    </row>
    <row r="283" spans="1:15" x14ac:dyDescent="0.3">
      <c r="A283" s="306">
        <v>41556</v>
      </c>
      <c r="B283" s="307">
        <f t="shared" si="34"/>
        <v>10</v>
      </c>
      <c r="C283" s="307">
        <f t="shared" si="35"/>
        <v>1</v>
      </c>
      <c r="D283" s="305">
        <f t="shared" si="36"/>
        <v>6334.9373031639343</v>
      </c>
      <c r="E283" s="305">
        <f>SUM(D$2:D283)</f>
        <v>1900388.6686474017</v>
      </c>
      <c r="F283" s="305">
        <f>Model!$F$31</f>
        <v>2771911</v>
      </c>
      <c r="G283" s="305">
        <f>Model!$G$31</f>
        <v>2779989</v>
      </c>
      <c r="H283" s="305">
        <f>Model!$H$31</f>
        <v>2814613</v>
      </c>
      <c r="I283" s="305">
        <f>Model!$I$31</f>
        <v>2798744</v>
      </c>
      <c r="J283" s="305" t="e">
        <f>Model!#REF!</f>
        <v>#REF!</v>
      </c>
      <c r="K283" s="308" t="str">
        <f t="shared" si="37"/>
        <v/>
      </c>
      <c r="L283" s="308" t="str">
        <f t="shared" si="38"/>
        <v/>
      </c>
      <c r="M283" s="308" t="str">
        <f t="shared" si="39"/>
        <v/>
      </c>
      <c r="N283" s="308" t="str">
        <f t="shared" si="40"/>
        <v/>
      </c>
      <c r="O283" s="308" t="e">
        <f t="shared" si="41"/>
        <v>#REF!</v>
      </c>
    </row>
    <row r="284" spans="1:15" x14ac:dyDescent="0.3">
      <c r="A284" s="306">
        <v>41557</v>
      </c>
      <c r="B284" s="307">
        <f t="shared" si="34"/>
        <v>10</v>
      </c>
      <c r="C284" s="307">
        <f t="shared" si="35"/>
        <v>1</v>
      </c>
      <c r="D284" s="305">
        <f t="shared" si="36"/>
        <v>6334.9373031639343</v>
      </c>
      <c r="E284" s="305">
        <f>SUM(D$2:D284)</f>
        <v>1906723.6059505658</v>
      </c>
      <c r="F284" s="305">
        <f>Model!$F$31</f>
        <v>2771911</v>
      </c>
      <c r="G284" s="305">
        <f>Model!$G$31</f>
        <v>2779989</v>
      </c>
      <c r="H284" s="305">
        <f>Model!$H$31</f>
        <v>2814613</v>
      </c>
      <c r="I284" s="305">
        <f>Model!$I$31</f>
        <v>2798744</v>
      </c>
      <c r="J284" s="305" t="e">
        <f>Model!#REF!</f>
        <v>#REF!</v>
      </c>
      <c r="K284" s="308" t="str">
        <f t="shared" si="37"/>
        <v/>
      </c>
      <c r="L284" s="308" t="str">
        <f t="shared" si="38"/>
        <v/>
      </c>
      <c r="M284" s="308" t="str">
        <f t="shared" si="39"/>
        <v/>
      </c>
      <c r="N284" s="308" t="str">
        <f t="shared" si="40"/>
        <v/>
      </c>
      <c r="O284" s="308" t="e">
        <f t="shared" si="41"/>
        <v>#REF!</v>
      </c>
    </row>
    <row r="285" spans="1:15" x14ac:dyDescent="0.3">
      <c r="A285" s="306">
        <v>41558</v>
      </c>
      <c r="B285" s="307">
        <f t="shared" si="34"/>
        <v>10</v>
      </c>
      <c r="C285" s="307">
        <f t="shared" si="35"/>
        <v>1</v>
      </c>
      <c r="D285" s="305">
        <f t="shared" si="36"/>
        <v>6334.9373031639343</v>
      </c>
      <c r="E285" s="305">
        <f>SUM(D$2:D285)</f>
        <v>1913058.5432537298</v>
      </c>
      <c r="F285" s="305">
        <f>Model!$F$31</f>
        <v>2771911</v>
      </c>
      <c r="G285" s="305">
        <f>Model!$G$31</f>
        <v>2779989</v>
      </c>
      <c r="H285" s="305">
        <f>Model!$H$31</f>
        <v>2814613</v>
      </c>
      <c r="I285" s="305">
        <f>Model!$I$31</f>
        <v>2798744</v>
      </c>
      <c r="J285" s="305" t="e">
        <f>Model!#REF!</f>
        <v>#REF!</v>
      </c>
      <c r="K285" s="308" t="str">
        <f t="shared" si="37"/>
        <v/>
      </c>
      <c r="L285" s="308" t="str">
        <f t="shared" si="38"/>
        <v/>
      </c>
      <c r="M285" s="308" t="str">
        <f t="shared" si="39"/>
        <v/>
      </c>
      <c r="N285" s="308" t="str">
        <f t="shared" si="40"/>
        <v/>
      </c>
      <c r="O285" s="308" t="e">
        <f t="shared" si="41"/>
        <v>#REF!</v>
      </c>
    </row>
    <row r="286" spans="1:15" x14ac:dyDescent="0.3">
      <c r="A286" s="306">
        <v>41559</v>
      </c>
      <c r="B286" s="307">
        <f t="shared" si="34"/>
        <v>10</v>
      </c>
      <c r="C286" s="307">
        <f t="shared" si="35"/>
        <v>1</v>
      </c>
      <c r="D286" s="305">
        <f t="shared" si="36"/>
        <v>6334.9373031639343</v>
      </c>
      <c r="E286" s="305">
        <f>SUM(D$2:D286)</f>
        <v>1919393.4805568939</v>
      </c>
      <c r="F286" s="305">
        <f>Model!$F$31</f>
        <v>2771911</v>
      </c>
      <c r="G286" s="305">
        <f>Model!$G$31</f>
        <v>2779989</v>
      </c>
      <c r="H286" s="305">
        <f>Model!$H$31</f>
        <v>2814613</v>
      </c>
      <c r="I286" s="305">
        <f>Model!$I$31</f>
        <v>2798744</v>
      </c>
      <c r="J286" s="305" t="e">
        <f>Model!#REF!</f>
        <v>#REF!</v>
      </c>
      <c r="K286" s="308" t="str">
        <f t="shared" si="37"/>
        <v/>
      </c>
      <c r="L286" s="308" t="str">
        <f t="shared" si="38"/>
        <v/>
      </c>
      <c r="M286" s="308" t="str">
        <f t="shared" si="39"/>
        <v/>
      </c>
      <c r="N286" s="308" t="str">
        <f t="shared" si="40"/>
        <v/>
      </c>
      <c r="O286" s="308" t="e">
        <f t="shared" si="41"/>
        <v>#REF!</v>
      </c>
    </row>
    <row r="287" spans="1:15" x14ac:dyDescent="0.3">
      <c r="A287" s="306">
        <v>41560</v>
      </c>
      <c r="B287" s="307">
        <f t="shared" si="34"/>
        <v>10</v>
      </c>
      <c r="C287" s="307">
        <f t="shared" si="35"/>
        <v>1</v>
      </c>
      <c r="D287" s="305">
        <f t="shared" si="36"/>
        <v>6334.9373031639343</v>
      </c>
      <c r="E287" s="305">
        <f>SUM(D$2:D287)</f>
        <v>1925728.4178600579</v>
      </c>
      <c r="F287" s="305">
        <f>Model!$F$31</f>
        <v>2771911</v>
      </c>
      <c r="G287" s="305">
        <f>Model!$G$31</f>
        <v>2779989</v>
      </c>
      <c r="H287" s="305">
        <f>Model!$H$31</f>
        <v>2814613</v>
      </c>
      <c r="I287" s="305">
        <f>Model!$I$31</f>
        <v>2798744</v>
      </c>
      <c r="J287" s="305" t="e">
        <f>Model!#REF!</f>
        <v>#REF!</v>
      </c>
      <c r="K287" s="308" t="str">
        <f t="shared" si="37"/>
        <v/>
      </c>
      <c r="L287" s="308" t="str">
        <f t="shared" si="38"/>
        <v/>
      </c>
      <c r="M287" s="308" t="str">
        <f t="shared" si="39"/>
        <v/>
      </c>
      <c r="N287" s="308" t="str">
        <f t="shared" si="40"/>
        <v/>
      </c>
      <c r="O287" s="308" t="e">
        <f t="shared" si="41"/>
        <v>#REF!</v>
      </c>
    </row>
    <row r="288" spans="1:15" x14ac:dyDescent="0.3">
      <c r="A288" s="306">
        <v>41561</v>
      </c>
      <c r="B288" s="307">
        <f t="shared" si="34"/>
        <v>10</v>
      </c>
      <c r="C288" s="307">
        <f t="shared" si="35"/>
        <v>1</v>
      </c>
      <c r="D288" s="305">
        <f t="shared" si="36"/>
        <v>6334.9373031639343</v>
      </c>
      <c r="E288" s="305">
        <f>SUM(D$2:D288)</f>
        <v>1932063.3551632219</v>
      </c>
      <c r="F288" s="305">
        <f>Model!$F$31</f>
        <v>2771911</v>
      </c>
      <c r="G288" s="305">
        <f>Model!$G$31</f>
        <v>2779989</v>
      </c>
      <c r="H288" s="305">
        <f>Model!$H$31</f>
        <v>2814613</v>
      </c>
      <c r="I288" s="305">
        <f>Model!$I$31</f>
        <v>2798744</v>
      </c>
      <c r="J288" s="305" t="e">
        <f>Model!#REF!</f>
        <v>#REF!</v>
      </c>
      <c r="K288" s="308" t="str">
        <f t="shared" si="37"/>
        <v/>
      </c>
      <c r="L288" s="308" t="str">
        <f t="shared" si="38"/>
        <v/>
      </c>
      <c r="M288" s="308" t="str">
        <f t="shared" si="39"/>
        <v/>
      </c>
      <c r="N288" s="308" t="str">
        <f t="shared" si="40"/>
        <v/>
      </c>
      <c r="O288" s="308" t="e">
        <f t="shared" si="41"/>
        <v>#REF!</v>
      </c>
    </row>
    <row r="289" spans="1:15" x14ac:dyDescent="0.3">
      <c r="A289" s="306">
        <v>41562</v>
      </c>
      <c r="B289" s="307">
        <f t="shared" si="34"/>
        <v>10</v>
      </c>
      <c r="C289" s="307">
        <f t="shared" si="35"/>
        <v>1</v>
      </c>
      <c r="D289" s="305">
        <f t="shared" si="36"/>
        <v>6334.9373031639343</v>
      </c>
      <c r="E289" s="305">
        <f>SUM(D$2:D289)</f>
        <v>1938398.292466386</v>
      </c>
      <c r="F289" s="305">
        <f>Model!$F$31</f>
        <v>2771911</v>
      </c>
      <c r="G289" s="305">
        <f>Model!$G$31</f>
        <v>2779989</v>
      </c>
      <c r="H289" s="305">
        <f>Model!$H$31</f>
        <v>2814613</v>
      </c>
      <c r="I289" s="305">
        <f>Model!$I$31</f>
        <v>2798744</v>
      </c>
      <c r="J289" s="305" t="e">
        <f>Model!#REF!</f>
        <v>#REF!</v>
      </c>
      <c r="K289" s="308" t="str">
        <f t="shared" si="37"/>
        <v/>
      </c>
      <c r="L289" s="308" t="str">
        <f t="shared" si="38"/>
        <v/>
      </c>
      <c r="M289" s="308" t="str">
        <f t="shared" si="39"/>
        <v/>
      </c>
      <c r="N289" s="308" t="str">
        <f t="shared" si="40"/>
        <v/>
      </c>
      <c r="O289" s="308" t="e">
        <f t="shared" si="41"/>
        <v>#REF!</v>
      </c>
    </row>
    <row r="290" spans="1:15" x14ac:dyDescent="0.3">
      <c r="A290" s="306">
        <v>41563</v>
      </c>
      <c r="B290" s="307">
        <f t="shared" si="34"/>
        <v>10</v>
      </c>
      <c r="C290" s="307">
        <f t="shared" si="35"/>
        <v>1</v>
      </c>
      <c r="D290" s="305">
        <f t="shared" si="36"/>
        <v>6334.9373031639343</v>
      </c>
      <c r="E290" s="305">
        <f>SUM(D$2:D290)</f>
        <v>1944733.22976955</v>
      </c>
      <c r="F290" s="305">
        <f>Model!$F$31</f>
        <v>2771911</v>
      </c>
      <c r="G290" s="305">
        <f>Model!$G$31</f>
        <v>2779989</v>
      </c>
      <c r="H290" s="305">
        <f>Model!$H$31</f>
        <v>2814613</v>
      </c>
      <c r="I290" s="305">
        <f>Model!$I$31</f>
        <v>2798744</v>
      </c>
      <c r="J290" s="305" t="e">
        <f>Model!#REF!</f>
        <v>#REF!</v>
      </c>
      <c r="K290" s="308" t="str">
        <f t="shared" si="37"/>
        <v/>
      </c>
      <c r="L290" s="308" t="str">
        <f t="shared" si="38"/>
        <v/>
      </c>
      <c r="M290" s="308" t="str">
        <f t="shared" si="39"/>
        <v/>
      </c>
      <c r="N290" s="308" t="str">
        <f t="shared" si="40"/>
        <v/>
      </c>
      <c r="O290" s="308" t="e">
        <f t="shared" si="41"/>
        <v>#REF!</v>
      </c>
    </row>
    <row r="291" spans="1:15" x14ac:dyDescent="0.3">
      <c r="A291" s="306">
        <v>41564</v>
      </c>
      <c r="B291" s="307">
        <f t="shared" si="34"/>
        <v>10</v>
      </c>
      <c r="C291" s="307">
        <f t="shared" si="35"/>
        <v>1</v>
      </c>
      <c r="D291" s="305">
        <f t="shared" si="36"/>
        <v>6334.9373031639343</v>
      </c>
      <c r="E291" s="305">
        <f>SUM(D$2:D291)</f>
        <v>1951068.1670727141</v>
      </c>
      <c r="F291" s="305">
        <f>Model!$F$31</f>
        <v>2771911</v>
      </c>
      <c r="G291" s="305">
        <f>Model!$G$31</f>
        <v>2779989</v>
      </c>
      <c r="H291" s="305">
        <f>Model!$H$31</f>
        <v>2814613</v>
      </c>
      <c r="I291" s="305">
        <f>Model!$I$31</f>
        <v>2798744</v>
      </c>
      <c r="J291" s="305" t="e">
        <f>Model!#REF!</f>
        <v>#REF!</v>
      </c>
      <c r="K291" s="308" t="str">
        <f t="shared" si="37"/>
        <v/>
      </c>
      <c r="L291" s="308" t="str">
        <f t="shared" si="38"/>
        <v/>
      </c>
      <c r="M291" s="308" t="str">
        <f t="shared" si="39"/>
        <v/>
      </c>
      <c r="N291" s="308" t="str">
        <f t="shared" si="40"/>
        <v/>
      </c>
      <c r="O291" s="308" t="e">
        <f t="shared" si="41"/>
        <v>#REF!</v>
      </c>
    </row>
    <row r="292" spans="1:15" x14ac:dyDescent="0.3">
      <c r="A292" s="306">
        <v>41565</v>
      </c>
      <c r="B292" s="307">
        <f t="shared" si="34"/>
        <v>10</v>
      </c>
      <c r="C292" s="307">
        <f t="shared" si="35"/>
        <v>1</v>
      </c>
      <c r="D292" s="305">
        <f t="shared" si="36"/>
        <v>6334.9373031639343</v>
      </c>
      <c r="E292" s="305">
        <f>SUM(D$2:D292)</f>
        <v>1957403.1043758781</v>
      </c>
      <c r="F292" s="305">
        <f>Model!$F$31</f>
        <v>2771911</v>
      </c>
      <c r="G292" s="305">
        <f>Model!$G$31</f>
        <v>2779989</v>
      </c>
      <c r="H292" s="305">
        <f>Model!$H$31</f>
        <v>2814613</v>
      </c>
      <c r="I292" s="305">
        <f>Model!$I$31</f>
        <v>2798744</v>
      </c>
      <c r="J292" s="305" t="e">
        <f>Model!#REF!</f>
        <v>#REF!</v>
      </c>
      <c r="K292" s="308" t="str">
        <f t="shared" si="37"/>
        <v/>
      </c>
      <c r="L292" s="308" t="str">
        <f t="shared" si="38"/>
        <v/>
      </c>
      <c r="M292" s="308" t="str">
        <f t="shared" si="39"/>
        <v/>
      </c>
      <c r="N292" s="308" t="str">
        <f t="shared" si="40"/>
        <v/>
      </c>
      <c r="O292" s="308" t="e">
        <f t="shared" si="41"/>
        <v>#REF!</v>
      </c>
    </row>
    <row r="293" spans="1:15" x14ac:dyDescent="0.3">
      <c r="A293" s="306">
        <v>41566</v>
      </c>
      <c r="B293" s="307">
        <f t="shared" si="34"/>
        <v>10</v>
      </c>
      <c r="C293" s="307">
        <f t="shared" si="35"/>
        <v>1</v>
      </c>
      <c r="D293" s="305">
        <f t="shared" si="36"/>
        <v>6334.9373031639343</v>
      </c>
      <c r="E293" s="305">
        <f>SUM(D$2:D293)</f>
        <v>1963738.0416790422</v>
      </c>
      <c r="F293" s="305">
        <f>Model!$F$31</f>
        <v>2771911</v>
      </c>
      <c r="G293" s="305">
        <f>Model!$G$31</f>
        <v>2779989</v>
      </c>
      <c r="H293" s="305">
        <f>Model!$H$31</f>
        <v>2814613</v>
      </c>
      <c r="I293" s="305">
        <f>Model!$I$31</f>
        <v>2798744</v>
      </c>
      <c r="J293" s="305" t="e">
        <f>Model!#REF!</f>
        <v>#REF!</v>
      </c>
      <c r="K293" s="308" t="str">
        <f t="shared" si="37"/>
        <v/>
      </c>
      <c r="L293" s="308" t="str">
        <f t="shared" si="38"/>
        <v/>
      </c>
      <c r="M293" s="308" t="str">
        <f t="shared" si="39"/>
        <v/>
      </c>
      <c r="N293" s="308" t="str">
        <f t="shared" si="40"/>
        <v/>
      </c>
      <c r="O293" s="308" t="e">
        <f t="shared" si="41"/>
        <v>#REF!</v>
      </c>
    </row>
    <row r="294" spans="1:15" x14ac:dyDescent="0.3">
      <c r="A294" s="306">
        <v>41567</v>
      </c>
      <c r="B294" s="307">
        <f t="shared" si="34"/>
        <v>10</v>
      </c>
      <c r="C294" s="307">
        <f t="shared" si="35"/>
        <v>1</v>
      </c>
      <c r="D294" s="305">
        <f t="shared" si="36"/>
        <v>6334.9373031639343</v>
      </c>
      <c r="E294" s="305">
        <f>SUM(D$2:D294)</f>
        <v>1970072.9789822062</v>
      </c>
      <c r="F294" s="305">
        <f>Model!$F$31</f>
        <v>2771911</v>
      </c>
      <c r="G294" s="305">
        <f>Model!$G$31</f>
        <v>2779989</v>
      </c>
      <c r="H294" s="305">
        <f>Model!$H$31</f>
        <v>2814613</v>
      </c>
      <c r="I294" s="305">
        <f>Model!$I$31</f>
        <v>2798744</v>
      </c>
      <c r="J294" s="305" t="e">
        <f>Model!#REF!</f>
        <v>#REF!</v>
      </c>
      <c r="K294" s="308" t="str">
        <f t="shared" si="37"/>
        <v/>
      </c>
      <c r="L294" s="308" t="str">
        <f t="shared" si="38"/>
        <v/>
      </c>
      <c r="M294" s="308" t="str">
        <f t="shared" si="39"/>
        <v/>
      </c>
      <c r="N294" s="308" t="str">
        <f t="shared" si="40"/>
        <v/>
      </c>
      <c r="O294" s="308" t="e">
        <f t="shared" si="41"/>
        <v>#REF!</v>
      </c>
    </row>
    <row r="295" spans="1:15" x14ac:dyDescent="0.3">
      <c r="A295" s="306">
        <v>41568</v>
      </c>
      <c r="B295" s="307">
        <f t="shared" si="34"/>
        <v>10</v>
      </c>
      <c r="C295" s="307">
        <f t="shared" si="35"/>
        <v>1</v>
      </c>
      <c r="D295" s="305">
        <f t="shared" si="36"/>
        <v>6334.9373031639343</v>
      </c>
      <c r="E295" s="305">
        <f>SUM(D$2:D295)</f>
        <v>1976407.9162853702</v>
      </c>
      <c r="F295" s="305">
        <f>Model!$F$31</f>
        <v>2771911</v>
      </c>
      <c r="G295" s="305">
        <f>Model!$G$31</f>
        <v>2779989</v>
      </c>
      <c r="H295" s="305">
        <f>Model!$H$31</f>
        <v>2814613</v>
      </c>
      <c r="I295" s="305">
        <f>Model!$I$31</f>
        <v>2798744</v>
      </c>
      <c r="J295" s="305" t="e">
        <f>Model!#REF!</f>
        <v>#REF!</v>
      </c>
      <c r="K295" s="308" t="str">
        <f t="shared" si="37"/>
        <v/>
      </c>
      <c r="L295" s="308" t="str">
        <f t="shared" si="38"/>
        <v/>
      </c>
      <c r="M295" s="308" t="str">
        <f t="shared" si="39"/>
        <v/>
      </c>
      <c r="N295" s="308" t="str">
        <f t="shared" si="40"/>
        <v/>
      </c>
      <c r="O295" s="308" t="e">
        <f t="shared" si="41"/>
        <v>#REF!</v>
      </c>
    </row>
    <row r="296" spans="1:15" x14ac:dyDescent="0.3">
      <c r="A296" s="306">
        <v>41569</v>
      </c>
      <c r="B296" s="307">
        <f t="shared" si="34"/>
        <v>10</v>
      </c>
      <c r="C296" s="307">
        <f t="shared" si="35"/>
        <v>1</v>
      </c>
      <c r="D296" s="305">
        <f t="shared" si="36"/>
        <v>6334.9373031639343</v>
      </c>
      <c r="E296" s="305">
        <f>SUM(D$2:D296)</f>
        <v>1982742.8535885343</v>
      </c>
      <c r="F296" s="305">
        <f>Model!$F$31</f>
        <v>2771911</v>
      </c>
      <c r="G296" s="305">
        <f>Model!$G$31</f>
        <v>2779989</v>
      </c>
      <c r="H296" s="305">
        <f>Model!$H$31</f>
        <v>2814613</v>
      </c>
      <c r="I296" s="305">
        <f>Model!$I$31</f>
        <v>2798744</v>
      </c>
      <c r="J296" s="305" t="e">
        <f>Model!#REF!</f>
        <v>#REF!</v>
      </c>
      <c r="K296" s="308" t="str">
        <f t="shared" si="37"/>
        <v/>
      </c>
      <c r="L296" s="308" t="str">
        <f t="shared" si="38"/>
        <v/>
      </c>
      <c r="M296" s="308" t="str">
        <f t="shared" si="39"/>
        <v/>
      </c>
      <c r="N296" s="308" t="str">
        <f t="shared" si="40"/>
        <v/>
      </c>
      <c r="O296" s="308" t="e">
        <f t="shared" si="41"/>
        <v>#REF!</v>
      </c>
    </row>
    <row r="297" spans="1:15" x14ac:dyDescent="0.3">
      <c r="A297" s="306">
        <v>41570</v>
      </c>
      <c r="B297" s="307">
        <f t="shared" si="34"/>
        <v>10</v>
      </c>
      <c r="C297" s="307">
        <f t="shared" si="35"/>
        <v>1</v>
      </c>
      <c r="D297" s="305">
        <f t="shared" si="36"/>
        <v>6334.9373031639343</v>
      </c>
      <c r="E297" s="305">
        <f>SUM(D$2:D297)</f>
        <v>1989077.7908916983</v>
      </c>
      <c r="F297" s="305">
        <f>Model!$F$31</f>
        <v>2771911</v>
      </c>
      <c r="G297" s="305">
        <f>Model!$G$31</f>
        <v>2779989</v>
      </c>
      <c r="H297" s="305">
        <f>Model!$H$31</f>
        <v>2814613</v>
      </c>
      <c r="I297" s="305">
        <f>Model!$I$31</f>
        <v>2798744</v>
      </c>
      <c r="J297" s="305" t="e">
        <f>Model!#REF!</f>
        <v>#REF!</v>
      </c>
      <c r="K297" s="308" t="str">
        <f t="shared" si="37"/>
        <v/>
      </c>
      <c r="L297" s="308" t="str">
        <f t="shared" si="38"/>
        <v/>
      </c>
      <c r="M297" s="308" t="str">
        <f t="shared" si="39"/>
        <v/>
      </c>
      <c r="N297" s="308" t="str">
        <f t="shared" si="40"/>
        <v/>
      </c>
      <c r="O297" s="308" t="e">
        <f t="shared" si="41"/>
        <v>#REF!</v>
      </c>
    </row>
    <row r="298" spans="1:15" x14ac:dyDescent="0.3">
      <c r="A298" s="306">
        <v>41571</v>
      </c>
      <c r="B298" s="307">
        <f t="shared" si="34"/>
        <v>10</v>
      </c>
      <c r="C298" s="307">
        <f t="shared" si="35"/>
        <v>1</v>
      </c>
      <c r="D298" s="305">
        <f t="shared" si="36"/>
        <v>6334.9373031639343</v>
      </c>
      <c r="E298" s="305">
        <f>SUM(D$2:D298)</f>
        <v>1995412.7281948624</v>
      </c>
      <c r="F298" s="305">
        <f>Model!$F$31</f>
        <v>2771911</v>
      </c>
      <c r="G298" s="305">
        <f>Model!$G$31</f>
        <v>2779989</v>
      </c>
      <c r="H298" s="305">
        <f>Model!$H$31</f>
        <v>2814613</v>
      </c>
      <c r="I298" s="305">
        <f>Model!$I$31</f>
        <v>2798744</v>
      </c>
      <c r="J298" s="305" t="e">
        <f>Model!#REF!</f>
        <v>#REF!</v>
      </c>
      <c r="K298" s="308" t="str">
        <f t="shared" si="37"/>
        <v/>
      </c>
      <c r="L298" s="308" t="str">
        <f t="shared" si="38"/>
        <v/>
      </c>
      <c r="M298" s="308" t="str">
        <f t="shared" si="39"/>
        <v/>
      </c>
      <c r="N298" s="308" t="str">
        <f t="shared" si="40"/>
        <v/>
      </c>
      <c r="O298" s="308" t="e">
        <f t="shared" si="41"/>
        <v>#REF!</v>
      </c>
    </row>
    <row r="299" spans="1:15" x14ac:dyDescent="0.3">
      <c r="A299" s="306">
        <v>41572</v>
      </c>
      <c r="B299" s="307">
        <f t="shared" si="34"/>
        <v>10</v>
      </c>
      <c r="C299" s="307">
        <f t="shared" si="35"/>
        <v>1</v>
      </c>
      <c r="D299" s="305">
        <f t="shared" si="36"/>
        <v>6334.9373031639343</v>
      </c>
      <c r="E299" s="305">
        <f>SUM(D$2:D299)</f>
        <v>2001747.6654980264</v>
      </c>
      <c r="F299" s="305">
        <f>Model!$F$31</f>
        <v>2771911</v>
      </c>
      <c r="G299" s="305">
        <f>Model!$G$31</f>
        <v>2779989</v>
      </c>
      <c r="H299" s="305">
        <f>Model!$H$31</f>
        <v>2814613</v>
      </c>
      <c r="I299" s="305">
        <f>Model!$I$31</f>
        <v>2798744</v>
      </c>
      <c r="J299" s="305" t="e">
        <f>Model!#REF!</f>
        <v>#REF!</v>
      </c>
      <c r="K299" s="308" t="str">
        <f t="shared" si="37"/>
        <v/>
      </c>
      <c r="L299" s="308" t="str">
        <f t="shared" si="38"/>
        <v/>
      </c>
      <c r="M299" s="308" t="str">
        <f t="shared" si="39"/>
        <v/>
      </c>
      <c r="N299" s="308" t="str">
        <f t="shared" si="40"/>
        <v/>
      </c>
      <c r="O299" s="308" t="e">
        <f t="shared" si="41"/>
        <v>#REF!</v>
      </c>
    </row>
    <row r="300" spans="1:15" x14ac:dyDescent="0.3">
      <c r="A300" s="306">
        <v>41573</v>
      </c>
      <c r="B300" s="307">
        <f t="shared" si="34"/>
        <v>10</v>
      </c>
      <c r="C300" s="307">
        <f t="shared" si="35"/>
        <v>1</v>
      </c>
      <c r="D300" s="305">
        <f t="shared" si="36"/>
        <v>6334.9373031639343</v>
      </c>
      <c r="E300" s="305">
        <f>SUM(D$2:D300)</f>
        <v>2008082.6028011905</v>
      </c>
      <c r="F300" s="305">
        <f>Model!$F$31</f>
        <v>2771911</v>
      </c>
      <c r="G300" s="305">
        <f>Model!$G$31</f>
        <v>2779989</v>
      </c>
      <c r="H300" s="305">
        <f>Model!$H$31</f>
        <v>2814613</v>
      </c>
      <c r="I300" s="305">
        <f>Model!$I$31</f>
        <v>2798744</v>
      </c>
      <c r="J300" s="305" t="e">
        <f>Model!#REF!</f>
        <v>#REF!</v>
      </c>
      <c r="K300" s="308" t="str">
        <f t="shared" si="37"/>
        <v/>
      </c>
      <c r="L300" s="308" t="str">
        <f t="shared" si="38"/>
        <v/>
      </c>
      <c r="M300" s="308" t="str">
        <f t="shared" si="39"/>
        <v/>
      </c>
      <c r="N300" s="308" t="str">
        <f t="shared" si="40"/>
        <v/>
      </c>
      <c r="O300" s="308" t="e">
        <f t="shared" si="41"/>
        <v>#REF!</v>
      </c>
    </row>
    <row r="301" spans="1:15" x14ac:dyDescent="0.3">
      <c r="A301" s="306">
        <v>41574</v>
      </c>
      <c r="B301" s="307">
        <f t="shared" si="34"/>
        <v>10</v>
      </c>
      <c r="C301" s="307">
        <f t="shared" si="35"/>
        <v>1</v>
      </c>
      <c r="D301" s="305">
        <f t="shared" si="36"/>
        <v>6334.9373031639343</v>
      </c>
      <c r="E301" s="305">
        <f>SUM(D$2:D301)</f>
        <v>2014417.5401043545</v>
      </c>
      <c r="F301" s="305">
        <f>Model!$F$31</f>
        <v>2771911</v>
      </c>
      <c r="G301" s="305">
        <f>Model!$G$31</f>
        <v>2779989</v>
      </c>
      <c r="H301" s="305">
        <f>Model!$H$31</f>
        <v>2814613</v>
      </c>
      <c r="I301" s="305">
        <f>Model!$I$31</f>
        <v>2798744</v>
      </c>
      <c r="J301" s="305" t="e">
        <f>Model!#REF!</f>
        <v>#REF!</v>
      </c>
      <c r="K301" s="308" t="str">
        <f t="shared" si="37"/>
        <v/>
      </c>
      <c r="L301" s="308" t="str">
        <f t="shared" si="38"/>
        <v/>
      </c>
      <c r="M301" s="308" t="str">
        <f t="shared" si="39"/>
        <v/>
      </c>
      <c r="N301" s="308" t="str">
        <f t="shared" si="40"/>
        <v/>
      </c>
      <c r="O301" s="308" t="e">
        <f t="shared" si="41"/>
        <v>#REF!</v>
      </c>
    </row>
    <row r="302" spans="1:15" x14ac:dyDescent="0.3">
      <c r="A302" s="306">
        <v>41575</v>
      </c>
      <c r="B302" s="307">
        <f t="shared" si="34"/>
        <v>10</v>
      </c>
      <c r="C302" s="307">
        <f t="shared" si="35"/>
        <v>1</v>
      </c>
      <c r="D302" s="305">
        <f t="shared" si="36"/>
        <v>6334.9373031639343</v>
      </c>
      <c r="E302" s="305">
        <f>SUM(D$2:D302)</f>
        <v>2020752.4774075185</v>
      </c>
      <c r="F302" s="305">
        <f>Model!$F$31</f>
        <v>2771911</v>
      </c>
      <c r="G302" s="305">
        <f>Model!$G$31</f>
        <v>2779989</v>
      </c>
      <c r="H302" s="305">
        <f>Model!$H$31</f>
        <v>2814613</v>
      </c>
      <c r="I302" s="305">
        <f>Model!$I$31</f>
        <v>2798744</v>
      </c>
      <c r="J302" s="305" t="e">
        <f>Model!#REF!</f>
        <v>#REF!</v>
      </c>
      <c r="K302" s="308" t="str">
        <f t="shared" si="37"/>
        <v/>
      </c>
      <c r="L302" s="308" t="str">
        <f t="shared" si="38"/>
        <v/>
      </c>
      <c r="M302" s="308" t="str">
        <f t="shared" si="39"/>
        <v/>
      </c>
      <c r="N302" s="308" t="str">
        <f t="shared" si="40"/>
        <v/>
      </c>
      <c r="O302" s="308" t="e">
        <f t="shared" si="41"/>
        <v>#REF!</v>
      </c>
    </row>
    <row r="303" spans="1:15" x14ac:dyDescent="0.3">
      <c r="A303" s="306">
        <v>41576</v>
      </c>
      <c r="B303" s="307">
        <f t="shared" si="34"/>
        <v>10</v>
      </c>
      <c r="C303" s="307">
        <f t="shared" si="35"/>
        <v>1</v>
      </c>
      <c r="D303" s="305">
        <f t="shared" si="36"/>
        <v>6334.9373031639343</v>
      </c>
      <c r="E303" s="305">
        <f>SUM(D$2:D303)</f>
        <v>2027087.4147106826</v>
      </c>
      <c r="F303" s="305">
        <f>Model!$F$31</f>
        <v>2771911</v>
      </c>
      <c r="G303" s="305">
        <f>Model!$G$31</f>
        <v>2779989</v>
      </c>
      <c r="H303" s="305">
        <f>Model!$H$31</f>
        <v>2814613</v>
      </c>
      <c r="I303" s="305">
        <f>Model!$I$31</f>
        <v>2798744</v>
      </c>
      <c r="J303" s="305" t="e">
        <f>Model!#REF!</f>
        <v>#REF!</v>
      </c>
      <c r="K303" s="308" t="str">
        <f t="shared" si="37"/>
        <v/>
      </c>
      <c r="L303" s="308" t="str">
        <f t="shared" si="38"/>
        <v/>
      </c>
      <c r="M303" s="308" t="str">
        <f t="shared" si="39"/>
        <v/>
      </c>
      <c r="N303" s="308" t="str">
        <f t="shared" si="40"/>
        <v/>
      </c>
      <c r="O303" s="308" t="e">
        <f t="shared" si="41"/>
        <v>#REF!</v>
      </c>
    </row>
    <row r="304" spans="1:15" x14ac:dyDescent="0.3">
      <c r="A304" s="306">
        <v>41577</v>
      </c>
      <c r="B304" s="307">
        <f t="shared" si="34"/>
        <v>10</v>
      </c>
      <c r="C304" s="307">
        <f t="shared" si="35"/>
        <v>1</v>
      </c>
      <c r="D304" s="305">
        <f t="shared" si="36"/>
        <v>6334.9373031639343</v>
      </c>
      <c r="E304" s="305">
        <f>SUM(D$2:D304)</f>
        <v>2033422.3520138466</v>
      </c>
      <c r="F304" s="305">
        <f>Model!$F$31</f>
        <v>2771911</v>
      </c>
      <c r="G304" s="305">
        <f>Model!$G$31</f>
        <v>2779989</v>
      </c>
      <c r="H304" s="305">
        <f>Model!$H$31</f>
        <v>2814613</v>
      </c>
      <c r="I304" s="305">
        <f>Model!$I$31</f>
        <v>2798744</v>
      </c>
      <c r="J304" s="305" t="e">
        <f>Model!#REF!</f>
        <v>#REF!</v>
      </c>
      <c r="K304" s="308" t="str">
        <f t="shared" si="37"/>
        <v/>
      </c>
      <c r="L304" s="308" t="str">
        <f t="shared" si="38"/>
        <v/>
      </c>
      <c r="M304" s="308" t="str">
        <f t="shared" si="39"/>
        <v/>
      </c>
      <c r="N304" s="308" t="str">
        <f t="shared" si="40"/>
        <v/>
      </c>
      <c r="O304" s="308" t="e">
        <f t="shared" si="41"/>
        <v>#REF!</v>
      </c>
    </row>
    <row r="305" spans="1:15" x14ac:dyDescent="0.3">
      <c r="A305" s="306">
        <v>41578</v>
      </c>
      <c r="B305" s="307">
        <f t="shared" si="34"/>
        <v>10</v>
      </c>
      <c r="C305" s="307">
        <f t="shared" si="35"/>
        <v>1</v>
      </c>
      <c r="D305" s="305">
        <f t="shared" si="36"/>
        <v>6334.9373031639343</v>
      </c>
      <c r="E305" s="305">
        <f>SUM(D$2:D305)</f>
        <v>2039757.2893170107</v>
      </c>
      <c r="F305" s="305">
        <f>Model!$F$31</f>
        <v>2771911</v>
      </c>
      <c r="G305" s="305">
        <f>Model!$G$31</f>
        <v>2779989</v>
      </c>
      <c r="H305" s="305">
        <f>Model!$H$31</f>
        <v>2814613</v>
      </c>
      <c r="I305" s="305">
        <f>Model!$I$31</f>
        <v>2798744</v>
      </c>
      <c r="J305" s="305" t="e">
        <f>Model!#REF!</f>
        <v>#REF!</v>
      </c>
      <c r="K305" s="308" t="str">
        <f t="shared" si="37"/>
        <v/>
      </c>
      <c r="L305" s="308" t="str">
        <f t="shared" si="38"/>
        <v/>
      </c>
      <c r="M305" s="308" t="str">
        <f t="shared" si="39"/>
        <v/>
      </c>
      <c r="N305" s="308" t="str">
        <f t="shared" si="40"/>
        <v/>
      </c>
      <c r="O305" s="308" t="e">
        <f t="shared" si="41"/>
        <v>#REF!</v>
      </c>
    </row>
    <row r="306" spans="1:15" x14ac:dyDescent="0.3">
      <c r="A306" s="306">
        <v>41579</v>
      </c>
      <c r="B306" s="307">
        <f t="shared" si="34"/>
        <v>11</v>
      </c>
      <c r="C306" s="307">
        <f t="shared" si="35"/>
        <v>1</v>
      </c>
      <c r="D306" s="305">
        <f t="shared" si="36"/>
        <v>18523.434231590167</v>
      </c>
      <c r="E306" s="305">
        <f>SUM(D$2:D306)</f>
        <v>2058280.7235486009</v>
      </c>
      <c r="F306" s="305">
        <f>Model!$F$31</f>
        <v>2771911</v>
      </c>
      <c r="G306" s="305">
        <f>Model!$G$31</f>
        <v>2779989</v>
      </c>
      <c r="H306" s="305">
        <f>Model!$H$31</f>
        <v>2814613</v>
      </c>
      <c r="I306" s="305">
        <f>Model!$I$31</f>
        <v>2798744</v>
      </c>
      <c r="J306" s="305" t="e">
        <f>Model!#REF!</f>
        <v>#REF!</v>
      </c>
      <c r="K306" s="308" t="str">
        <f t="shared" si="37"/>
        <v/>
      </c>
      <c r="L306" s="308" t="str">
        <f t="shared" si="38"/>
        <v/>
      </c>
      <c r="M306" s="308" t="str">
        <f t="shared" si="39"/>
        <v/>
      </c>
      <c r="N306" s="308" t="str">
        <f t="shared" si="40"/>
        <v/>
      </c>
      <c r="O306" s="308" t="e">
        <f t="shared" si="41"/>
        <v>#REF!</v>
      </c>
    </row>
    <row r="307" spans="1:15" x14ac:dyDescent="0.3">
      <c r="A307" s="306">
        <v>41580</v>
      </c>
      <c r="B307" s="307">
        <f t="shared" si="34"/>
        <v>11</v>
      </c>
      <c r="C307" s="307">
        <f t="shared" si="35"/>
        <v>1</v>
      </c>
      <c r="D307" s="305">
        <f t="shared" si="36"/>
        <v>18523.434231590167</v>
      </c>
      <c r="E307" s="305">
        <f>SUM(D$2:D307)</f>
        <v>2076804.1577801912</v>
      </c>
      <c r="F307" s="305">
        <f>Model!$F$31</f>
        <v>2771911</v>
      </c>
      <c r="G307" s="305">
        <f>Model!$G$31</f>
        <v>2779989</v>
      </c>
      <c r="H307" s="305">
        <f>Model!$H$31</f>
        <v>2814613</v>
      </c>
      <c r="I307" s="305">
        <f>Model!$I$31</f>
        <v>2798744</v>
      </c>
      <c r="J307" s="305" t="e">
        <f>Model!#REF!</f>
        <v>#REF!</v>
      </c>
      <c r="K307" s="308" t="str">
        <f t="shared" si="37"/>
        <v/>
      </c>
      <c r="L307" s="308" t="str">
        <f t="shared" si="38"/>
        <v/>
      </c>
      <c r="M307" s="308" t="str">
        <f t="shared" si="39"/>
        <v/>
      </c>
      <c r="N307" s="308" t="str">
        <f t="shared" si="40"/>
        <v/>
      </c>
      <c r="O307" s="308" t="e">
        <f t="shared" si="41"/>
        <v>#REF!</v>
      </c>
    </row>
    <row r="308" spans="1:15" x14ac:dyDescent="0.3">
      <c r="A308" s="306">
        <v>41581</v>
      </c>
      <c r="B308" s="307">
        <f t="shared" si="34"/>
        <v>11</v>
      </c>
      <c r="C308" s="307">
        <f t="shared" si="35"/>
        <v>1</v>
      </c>
      <c r="D308" s="305">
        <f t="shared" si="36"/>
        <v>18523.434231590167</v>
      </c>
      <c r="E308" s="305">
        <f>SUM(D$2:D308)</f>
        <v>2095327.5920117814</v>
      </c>
      <c r="F308" s="305">
        <f>Model!$F$31</f>
        <v>2771911</v>
      </c>
      <c r="G308" s="305">
        <f>Model!$G$31</f>
        <v>2779989</v>
      </c>
      <c r="H308" s="305">
        <f>Model!$H$31</f>
        <v>2814613</v>
      </c>
      <c r="I308" s="305">
        <f>Model!$I$31</f>
        <v>2798744</v>
      </c>
      <c r="J308" s="305" t="e">
        <f>Model!#REF!</f>
        <v>#REF!</v>
      </c>
      <c r="K308" s="308" t="str">
        <f t="shared" si="37"/>
        <v/>
      </c>
      <c r="L308" s="308" t="str">
        <f t="shared" si="38"/>
        <v/>
      </c>
      <c r="M308" s="308" t="str">
        <f t="shared" si="39"/>
        <v/>
      </c>
      <c r="N308" s="308" t="str">
        <f t="shared" si="40"/>
        <v/>
      </c>
      <c r="O308" s="308" t="e">
        <f t="shared" si="41"/>
        <v>#REF!</v>
      </c>
    </row>
    <row r="309" spans="1:15" x14ac:dyDescent="0.3">
      <c r="A309" s="306">
        <v>41582</v>
      </c>
      <c r="B309" s="307">
        <f t="shared" si="34"/>
        <v>11</v>
      </c>
      <c r="C309" s="307">
        <f t="shared" si="35"/>
        <v>1</v>
      </c>
      <c r="D309" s="305">
        <f t="shared" si="36"/>
        <v>18523.434231590167</v>
      </c>
      <c r="E309" s="305">
        <f>SUM(D$2:D309)</f>
        <v>2113851.0262433714</v>
      </c>
      <c r="F309" s="305">
        <f>Model!$F$31</f>
        <v>2771911</v>
      </c>
      <c r="G309" s="305">
        <f>Model!$G$31</f>
        <v>2779989</v>
      </c>
      <c r="H309" s="305">
        <f>Model!$H$31</f>
        <v>2814613</v>
      </c>
      <c r="I309" s="305">
        <f>Model!$I$31</f>
        <v>2798744</v>
      </c>
      <c r="J309" s="305" t="e">
        <f>Model!#REF!</f>
        <v>#REF!</v>
      </c>
      <c r="K309" s="308" t="str">
        <f t="shared" si="37"/>
        <v/>
      </c>
      <c r="L309" s="308" t="str">
        <f t="shared" si="38"/>
        <v/>
      </c>
      <c r="M309" s="308" t="str">
        <f t="shared" si="39"/>
        <v/>
      </c>
      <c r="N309" s="308" t="str">
        <f t="shared" si="40"/>
        <v/>
      </c>
      <c r="O309" s="308" t="e">
        <f t="shared" si="41"/>
        <v>#REF!</v>
      </c>
    </row>
    <row r="310" spans="1:15" x14ac:dyDescent="0.3">
      <c r="A310" s="306">
        <v>41583</v>
      </c>
      <c r="B310" s="307">
        <f t="shared" si="34"/>
        <v>11</v>
      </c>
      <c r="C310" s="307">
        <f t="shared" si="35"/>
        <v>1</v>
      </c>
      <c r="D310" s="305">
        <f t="shared" si="36"/>
        <v>18523.434231590167</v>
      </c>
      <c r="E310" s="305">
        <f>SUM(D$2:D310)</f>
        <v>2132374.4604749614</v>
      </c>
      <c r="F310" s="305">
        <f>Model!$F$31</f>
        <v>2771911</v>
      </c>
      <c r="G310" s="305">
        <f>Model!$G$31</f>
        <v>2779989</v>
      </c>
      <c r="H310" s="305">
        <f>Model!$H$31</f>
        <v>2814613</v>
      </c>
      <c r="I310" s="305">
        <f>Model!$I$31</f>
        <v>2798744</v>
      </c>
      <c r="J310" s="305" t="e">
        <f>Model!#REF!</f>
        <v>#REF!</v>
      </c>
      <c r="K310" s="308" t="str">
        <f t="shared" si="37"/>
        <v/>
      </c>
      <c r="L310" s="308" t="str">
        <f t="shared" si="38"/>
        <v/>
      </c>
      <c r="M310" s="308" t="str">
        <f t="shared" si="39"/>
        <v/>
      </c>
      <c r="N310" s="308" t="str">
        <f t="shared" si="40"/>
        <v/>
      </c>
      <c r="O310" s="308" t="e">
        <f t="shared" si="41"/>
        <v>#REF!</v>
      </c>
    </row>
    <row r="311" spans="1:15" x14ac:dyDescent="0.3">
      <c r="A311" s="306">
        <v>41584</v>
      </c>
      <c r="B311" s="307">
        <f t="shared" si="34"/>
        <v>11</v>
      </c>
      <c r="C311" s="307">
        <f t="shared" si="35"/>
        <v>1</v>
      </c>
      <c r="D311" s="305">
        <f t="shared" si="36"/>
        <v>18523.434231590167</v>
      </c>
      <c r="E311" s="305">
        <f>SUM(D$2:D311)</f>
        <v>2150897.8947065515</v>
      </c>
      <c r="F311" s="305">
        <f>Model!$F$31</f>
        <v>2771911</v>
      </c>
      <c r="G311" s="305">
        <f>Model!$G$31</f>
        <v>2779989</v>
      </c>
      <c r="H311" s="305">
        <f>Model!$H$31</f>
        <v>2814613</v>
      </c>
      <c r="I311" s="305">
        <f>Model!$I$31</f>
        <v>2798744</v>
      </c>
      <c r="J311" s="305" t="e">
        <f>Model!#REF!</f>
        <v>#REF!</v>
      </c>
      <c r="K311" s="308" t="str">
        <f t="shared" si="37"/>
        <v/>
      </c>
      <c r="L311" s="308" t="str">
        <f t="shared" si="38"/>
        <v/>
      </c>
      <c r="M311" s="308" t="str">
        <f t="shared" si="39"/>
        <v/>
      </c>
      <c r="N311" s="308" t="str">
        <f t="shared" si="40"/>
        <v/>
      </c>
      <c r="O311" s="308" t="e">
        <f t="shared" si="41"/>
        <v>#REF!</v>
      </c>
    </row>
    <row r="312" spans="1:15" x14ac:dyDescent="0.3">
      <c r="A312" s="306">
        <v>41585</v>
      </c>
      <c r="B312" s="307">
        <f t="shared" si="34"/>
        <v>11</v>
      </c>
      <c r="C312" s="307">
        <f t="shared" si="35"/>
        <v>1</v>
      </c>
      <c r="D312" s="305">
        <f t="shared" si="36"/>
        <v>18523.434231590167</v>
      </c>
      <c r="E312" s="305">
        <f>SUM(D$2:D312)</f>
        <v>2169421.3289381415</v>
      </c>
      <c r="F312" s="305">
        <f>Model!$F$31</f>
        <v>2771911</v>
      </c>
      <c r="G312" s="305">
        <f>Model!$G$31</f>
        <v>2779989</v>
      </c>
      <c r="H312" s="305">
        <f>Model!$H$31</f>
        <v>2814613</v>
      </c>
      <c r="I312" s="305">
        <f>Model!$I$31</f>
        <v>2798744</v>
      </c>
      <c r="J312" s="305" t="e">
        <f>Model!#REF!</f>
        <v>#REF!</v>
      </c>
      <c r="K312" s="308" t="str">
        <f t="shared" si="37"/>
        <v/>
      </c>
      <c r="L312" s="308" t="str">
        <f t="shared" si="38"/>
        <v/>
      </c>
      <c r="M312" s="308" t="str">
        <f t="shared" si="39"/>
        <v/>
      </c>
      <c r="N312" s="308" t="str">
        <f t="shared" si="40"/>
        <v/>
      </c>
      <c r="O312" s="308" t="e">
        <f t="shared" si="41"/>
        <v>#REF!</v>
      </c>
    </row>
    <row r="313" spans="1:15" x14ac:dyDescent="0.3">
      <c r="A313" s="306">
        <v>41586</v>
      </c>
      <c r="B313" s="307">
        <f t="shared" si="34"/>
        <v>11</v>
      </c>
      <c r="C313" s="307">
        <f t="shared" si="35"/>
        <v>1</v>
      </c>
      <c r="D313" s="305">
        <f t="shared" si="36"/>
        <v>18523.434231590167</v>
      </c>
      <c r="E313" s="305">
        <f>SUM(D$2:D313)</f>
        <v>2187944.7631697315</v>
      </c>
      <c r="F313" s="305">
        <f>Model!$F$31</f>
        <v>2771911</v>
      </c>
      <c r="G313" s="305">
        <f>Model!$G$31</f>
        <v>2779989</v>
      </c>
      <c r="H313" s="305">
        <f>Model!$H$31</f>
        <v>2814613</v>
      </c>
      <c r="I313" s="305">
        <f>Model!$I$31</f>
        <v>2798744</v>
      </c>
      <c r="J313" s="305" t="e">
        <f>Model!#REF!</f>
        <v>#REF!</v>
      </c>
      <c r="K313" s="308" t="str">
        <f t="shared" si="37"/>
        <v/>
      </c>
      <c r="L313" s="308" t="str">
        <f t="shared" si="38"/>
        <v/>
      </c>
      <c r="M313" s="308" t="str">
        <f t="shared" si="39"/>
        <v/>
      </c>
      <c r="N313" s="308" t="str">
        <f t="shared" si="40"/>
        <v/>
      </c>
      <c r="O313" s="308" t="e">
        <f t="shared" si="41"/>
        <v>#REF!</v>
      </c>
    </row>
    <row r="314" spans="1:15" x14ac:dyDescent="0.3">
      <c r="A314" s="306">
        <v>41587</v>
      </c>
      <c r="B314" s="307">
        <f t="shared" si="34"/>
        <v>11</v>
      </c>
      <c r="C314" s="307">
        <f t="shared" si="35"/>
        <v>1</v>
      </c>
      <c r="D314" s="305">
        <f t="shared" si="36"/>
        <v>18523.434231590167</v>
      </c>
      <c r="E314" s="305">
        <f>SUM(D$2:D314)</f>
        <v>2206468.1974013215</v>
      </c>
      <c r="F314" s="305">
        <f>Model!$F$31</f>
        <v>2771911</v>
      </c>
      <c r="G314" s="305">
        <f>Model!$G$31</f>
        <v>2779989</v>
      </c>
      <c r="H314" s="305">
        <f>Model!$H$31</f>
        <v>2814613</v>
      </c>
      <c r="I314" s="305">
        <f>Model!$I$31</f>
        <v>2798744</v>
      </c>
      <c r="J314" s="305" t="e">
        <f>Model!#REF!</f>
        <v>#REF!</v>
      </c>
      <c r="K314" s="308" t="str">
        <f t="shared" si="37"/>
        <v/>
      </c>
      <c r="L314" s="308" t="str">
        <f t="shared" si="38"/>
        <v/>
      </c>
      <c r="M314" s="308" t="str">
        <f t="shared" si="39"/>
        <v/>
      </c>
      <c r="N314" s="308" t="str">
        <f t="shared" si="40"/>
        <v/>
      </c>
      <c r="O314" s="308" t="e">
        <f t="shared" si="41"/>
        <v>#REF!</v>
      </c>
    </row>
    <row r="315" spans="1:15" x14ac:dyDescent="0.3">
      <c r="A315" s="306">
        <v>41588</v>
      </c>
      <c r="B315" s="307">
        <f t="shared" si="34"/>
        <v>11</v>
      </c>
      <c r="C315" s="307">
        <f t="shared" si="35"/>
        <v>1</v>
      </c>
      <c r="D315" s="305">
        <f t="shared" si="36"/>
        <v>18523.434231590167</v>
      </c>
      <c r="E315" s="305">
        <f>SUM(D$2:D315)</f>
        <v>2224991.6316329115</v>
      </c>
      <c r="F315" s="305">
        <f>Model!$F$31</f>
        <v>2771911</v>
      </c>
      <c r="G315" s="305">
        <f>Model!$G$31</f>
        <v>2779989</v>
      </c>
      <c r="H315" s="305">
        <f>Model!$H$31</f>
        <v>2814613</v>
      </c>
      <c r="I315" s="305">
        <f>Model!$I$31</f>
        <v>2798744</v>
      </c>
      <c r="J315" s="305" t="e">
        <f>Model!#REF!</f>
        <v>#REF!</v>
      </c>
      <c r="K315" s="308" t="str">
        <f t="shared" si="37"/>
        <v/>
      </c>
      <c r="L315" s="308" t="str">
        <f t="shared" si="38"/>
        <v/>
      </c>
      <c r="M315" s="308" t="str">
        <f t="shared" si="39"/>
        <v/>
      </c>
      <c r="N315" s="308" t="str">
        <f t="shared" si="40"/>
        <v/>
      </c>
      <c r="O315" s="308" t="e">
        <f t="shared" si="41"/>
        <v>#REF!</v>
      </c>
    </row>
    <row r="316" spans="1:15" x14ac:dyDescent="0.3">
      <c r="A316" s="306">
        <v>41589</v>
      </c>
      <c r="B316" s="307">
        <f t="shared" si="34"/>
        <v>11</v>
      </c>
      <c r="C316" s="307">
        <f t="shared" si="35"/>
        <v>1</v>
      </c>
      <c r="D316" s="305">
        <f t="shared" si="36"/>
        <v>18523.434231590167</v>
      </c>
      <c r="E316" s="305">
        <f>SUM(D$2:D316)</f>
        <v>2243515.0658645015</v>
      </c>
      <c r="F316" s="305">
        <f>Model!$F$31</f>
        <v>2771911</v>
      </c>
      <c r="G316" s="305">
        <f>Model!$G$31</f>
        <v>2779989</v>
      </c>
      <c r="H316" s="305">
        <f>Model!$H$31</f>
        <v>2814613</v>
      </c>
      <c r="I316" s="305">
        <f>Model!$I$31</f>
        <v>2798744</v>
      </c>
      <c r="J316" s="305" t="e">
        <f>Model!#REF!</f>
        <v>#REF!</v>
      </c>
      <c r="K316" s="308" t="str">
        <f t="shared" si="37"/>
        <v/>
      </c>
      <c r="L316" s="308" t="str">
        <f t="shared" si="38"/>
        <v/>
      </c>
      <c r="M316" s="308" t="str">
        <f t="shared" si="39"/>
        <v/>
      </c>
      <c r="N316" s="308" t="str">
        <f t="shared" si="40"/>
        <v/>
      </c>
      <c r="O316" s="308" t="e">
        <f t="shared" si="41"/>
        <v>#REF!</v>
      </c>
    </row>
    <row r="317" spans="1:15" x14ac:dyDescent="0.3">
      <c r="A317" s="306">
        <v>41590</v>
      </c>
      <c r="B317" s="307">
        <f t="shared" si="34"/>
        <v>11</v>
      </c>
      <c r="C317" s="307">
        <f t="shared" si="35"/>
        <v>1</v>
      </c>
      <c r="D317" s="305">
        <f t="shared" si="36"/>
        <v>18523.434231590167</v>
      </c>
      <c r="E317" s="305">
        <f>SUM(D$2:D317)</f>
        <v>2262038.5000960915</v>
      </c>
      <c r="F317" s="305">
        <f>Model!$F$31</f>
        <v>2771911</v>
      </c>
      <c r="G317" s="305">
        <f>Model!$G$31</f>
        <v>2779989</v>
      </c>
      <c r="H317" s="305">
        <f>Model!$H$31</f>
        <v>2814613</v>
      </c>
      <c r="I317" s="305">
        <f>Model!$I$31</f>
        <v>2798744</v>
      </c>
      <c r="J317" s="305" t="e">
        <f>Model!#REF!</f>
        <v>#REF!</v>
      </c>
      <c r="K317" s="308" t="str">
        <f t="shared" si="37"/>
        <v/>
      </c>
      <c r="L317" s="308" t="str">
        <f t="shared" si="38"/>
        <v/>
      </c>
      <c r="M317" s="308" t="str">
        <f t="shared" si="39"/>
        <v/>
      </c>
      <c r="N317" s="308" t="str">
        <f t="shared" si="40"/>
        <v/>
      </c>
      <c r="O317" s="308" t="e">
        <f t="shared" si="41"/>
        <v>#REF!</v>
      </c>
    </row>
    <row r="318" spans="1:15" x14ac:dyDescent="0.3">
      <c r="A318" s="306">
        <v>41591</v>
      </c>
      <c r="B318" s="307">
        <f t="shared" si="34"/>
        <v>11</v>
      </c>
      <c r="C318" s="307">
        <f t="shared" si="35"/>
        <v>1</v>
      </c>
      <c r="D318" s="305">
        <f t="shared" si="36"/>
        <v>18523.434231590167</v>
      </c>
      <c r="E318" s="305">
        <f>SUM(D$2:D318)</f>
        <v>2280561.9343276815</v>
      </c>
      <c r="F318" s="305">
        <f>Model!$F$31</f>
        <v>2771911</v>
      </c>
      <c r="G318" s="305">
        <f>Model!$G$31</f>
        <v>2779989</v>
      </c>
      <c r="H318" s="305">
        <f>Model!$H$31</f>
        <v>2814613</v>
      </c>
      <c r="I318" s="305">
        <f>Model!$I$31</f>
        <v>2798744</v>
      </c>
      <c r="J318" s="305" t="e">
        <f>Model!#REF!</f>
        <v>#REF!</v>
      </c>
      <c r="K318" s="308" t="str">
        <f t="shared" si="37"/>
        <v/>
      </c>
      <c r="L318" s="308" t="str">
        <f t="shared" si="38"/>
        <v/>
      </c>
      <c r="M318" s="308" t="str">
        <f t="shared" si="39"/>
        <v/>
      </c>
      <c r="N318" s="308" t="str">
        <f t="shared" si="40"/>
        <v/>
      </c>
      <c r="O318" s="308" t="e">
        <f t="shared" si="41"/>
        <v>#REF!</v>
      </c>
    </row>
    <row r="319" spans="1:15" x14ac:dyDescent="0.3">
      <c r="A319" s="306">
        <v>41592</v>
      </c>
      <c r="B319" s="307">
        <f t="shared" si="34"/>
        <v>11</v>
      </c>
      <c r="C319" s="307">
        <f t="shared" si="35"/>
        <v>1</v>
      </c>
      <c r="D319" s="305">
        <f t="shared" si="36"/>
        <v>18523.434231590167</v>
      </c>
      <c r="E319" s="305">
        <f>SUM(D$2:D319)</f>
        <v>2299085.3685592716</v>
      </c>
      <c r="F319" s="305">
        <f>Model!$F$31</f>
        <v>2771911</v>
      </c>
      <c r="G319" s="305">
        <f>Model!$G$31</f>
        <v>2779989</v>
      </c>
      <c r="H319" s="305">
        <f>Model!$H$31</f>
        <v>2814613</v>
      </c>
      <c r="I319" s="305">
        <f>Model!$I$31</f>
        <v>2798744</v>
      </c>
      <c r="J319" s="305" t="e">
        <f>Model!#REF!</f>
        <v>#REF!</v>
      </c>
      <c r="K319" s="308" t="str">
        <f t="shared" si="37"/>
        <v/>
      </c>
      <c r="L319" s="308" t="str">
        <f t="shared" si="38"/>
        <v/>
      </c>
      <c r="M319" s="308" t="str">
        <f t="shared" si="39"/>
        <v/>
      </c>
      <c r="N319" s="308" t="str">
        <f t="shared" si="40"/>
        <v/>
      </c>
      <c r="O319" s="308" t="e">
        <f t="shared" si="41"/>
        <v>#REF!</v>
      </c>
    </row>
    <row r="320" spans="1:15" x14ac:dyDescent="0.3">
      <c r="A320" s="306">
        <v>41593</v>
      </c>
      <c r="B320" s="307">
        <f t="shared" si="34"/>
        <v>11</v>
      </c>
      <c r="C320" s="307">
        <f t="shared" si="35"/>
        <v>1</v>
      </c>
      <c r="D320" s="305">
        <f t="shared" si="36"/>
        <v>18523.434231590167</v>
      </c>
      <c r="E320" s="305">
        <f>SUM(D$2:D320)</f>
        <v>2317608.8027908616</v>
      </c>
      <c r="F320" s="305">
        <f>Model!$F$31</f>
        <v>2771911</v>
      </c>
      <c r="G320" s="305">
        <f>Model!$G$31</f>
        <v>2779989</v>
      </c>
      <c r="H320" s="305">
        <f>Model!$H$31</f>
        <v>2814613</v>
      </c>
      <c r="I320" s="305">
        <f>Model!$I$31</f>
        <v>2798744</v>
      </c>
      <c r="J320" s="305" t="e">
        <f>Model!#REF!</f>
        <v>#REF!</v>
      </c>
      <c r="K320" s="308" t="str">
        <f t="shared" si="37"/>
        <v/>
      </c>
      <c r="L320" s="308" t="str">
        <f t="shared" si="38"/>
        <v/>
      </c>
      <c r="M320" s="308" t="str">
        <f t="shared" si="39"/>
        <v/>
      </c>
      <c r="N320" s="308" t="str">
        <f t="shared" si="40"/>
        <v/>
      </c>
      <c r="O320" s="308" t="e">
        <f t="shared" si="41"/>
        <v>#REF!</v>
      </c>
    </row>
    <row r="321" spans="1:15" x14ac:dyDescent="0.3">
      <c r="A321" s="306">
        <v>41594</v>
      </c>
      <c r="B321" s="307">
        <f t="shared" si="34"/>
        <v>11</v>
      </c>
      <c r="C321" s="307">
        <f t="shared" si="35"/>
        <v>1</v>
      </c>
      <c r="D321" s="305">
        <f t="shared" si="36"/>
        <v>18523.434231590167</v>
      </c>
      <c r="E321" s="305">
        <f>SUM(D$2:D321)</f>
        <v>2336132.2370224516</v>
      </c>
      <c r="F321" s="305">
        <f>Model!$F$31</f>
        <v>2771911</v>
      </c>
      <c r="G321" s="305">
        <f>Model!$G$31</f>
        <v>2779989</v>
      </c>
      <c r="H321" s="305">
        <f>Model!$H$31</f>
        <v>2814613</v>
      </c>
      <c r="I321" s="305">
        <f>Model!$I$31</f>
        <v>2798744</v>
      </c>
      <c r="J321" s="305" t="e">
        <f>Model!#REF!</f>
        <v>#REF!</v>
      </c>
      <c r="K321" s="308" t="str">
        <f t="shared" si="37"/>
        <v/>
      </c>
      <c r="L321" s="308" t="str">
        <f t="shared" si="38"/>
        <v/>
      </c>
      <c r="M321" s="308" t="str">
        <f t="shared" si="39"/>
        <v/>
      </c>
      <c r="N321" s="308" t="str">
        <f t="shared" si="40"/>
        <v/>
      </c>
      <c r="O321" s="308" t="e">
        <f t="shared" si="41"/>
        <v>#REF!</v>
      </c>
    </row>
    <row r="322" spans="1:15" x14ac:dyDescent="0.3">
      <c r="A322" s="306">
        <v>41595</v>
      </c>
      <c r="B322" s="307">
        <f t="shared" ref="B322:B366" si="42">MONTH(A322)</f>
        <v>11</v>
      </c>
      <c r="C322" s="307">
        <f t="shared" ref="C322:C366" si="43">IF(VLOOKUP($B322,$Q$2:$R$15,2,FALSE)=0,1,IF(VLOOKUP($B322,$Q$2:$R$15,2,FALSE)=VLOOKUP($B322,$Q$2:$S$15,3,FALSE),0,IF(AND((VLOOKUP(($B322-1),$Q$2:$R$15,2,FALSE)&gt;=1),VLOOKUP($B322,$Q$2:$R$15,2,FALSE)&gt;=DAY(A322)),0,IF(AND((VLOOKUP(($B322+1),$Q$2:$R$15,2,FALSE)&gt;=1),DAY(A322)&gt;(VLOOKUP($B322,$Q$2:$S$15,3,FALSE)-VLOOKUP($B322,$Q$2:$R$15,2,FALSE))),0,1))))</f>
        <v>1</v>
      </c>
      <c r="D322" s="305">
        <f t="shared" ref="D322:D366" si="44">IF(C322=0,0,VLOOKUP(B322,$Q$3:$T$14,4,FALSE))</f>
        <v>18523.434231590167</v>
      </c>
      <c r="E322" s="305">
        <f>SUM(D$2:D322)</f>
        <v>2354655.6712540416</v>
      </c>
      <c r="F322" s="305">
        <f>Model!$F$31</f>
        <v>2771911</v>
      </c>
      <c r="G322" s="305">
        <f>Model!$G$31</f>
        <v>2779989</v>
      </c>
      <c r="H322" s="305">
        <f>Model!$H$31</f>
        <v>2814613</v>
      </c>
      <c r="I322" s="305">
        <f>Model!$I$31</f>
        <v>2798744</v>
      </c>
      <c r="J322" s="305" t="e">
        <f>Model!#REF!</f>
        <v>#REF!</v>
      </c>
      <c r="K322" s="308" t="str">
        <f t="shared" ref="K322:K366" si="45">IF(ISNUMBER(K321),"  ",IF(K321="  ","  ",IF($E322&gt;F322,$A322,"")))</f>
        <v/>
      </c>
      <c r="L322" s="308" t="str">
        <f t="shared" ref="L322:L366" si="46">IF(ISNUMBER(L321),"  ",IF(L321="  ","  ",IF($E322&gt;G322,$A322,"")))</f>
        <v/>
      </c>
      <c r="M322" s="308" t="str">
        <f t="shared" ref="M322:M366" si="47">IF(ISNUMBER(M321),"  ",IF(M321="  ","  ",IF($E322&gt;H322,$A322,"")))</f>
        <v/>
      </c>
      <c r="N322" s="308" t="str">
        <f t="shared" ref="N322:N366" si="48">IF(ISNUMBER(N321),"  ",IF(N321="  ","  ",IF($E322&gt;I322,$A322,"")))</f>
        <v/>
      </c>
      <c r="O322" s="308" t="e">
        <f t="shared" ref="O322:O366" si="49">IF(ISNUMBER(O321),"  ",IF(O321="  ","  ",IF($E322&gt;J322,$A322,"")))</f>
        <v>#REF!</v>
      </c>
    </row>
    <row r="323" spans="1:15" x14ac:dyDescent="0.3">
      <c r="A323" s="306">
        <v>41596</v>
      </c>
      <c r="B323" s="307">
        <f t="shared" si="42"/>
        <v>11</v>
      </c>
      <c r="C323" s="307">
        <f t="shared" si="43"/>
        <v>1</v>
      </c>
      <c r="D323" s="305">
        <f t="shared" si="44"/>
        <v>18523.434231590167</v>
      </c>
      <c r="E323" s="305">
        <f>SUM(D$2:D323)</f>
        <v>2373179.1054856316</v>
      </c>
      <c r="F323" s="305">
        <f>Model!$F$31</f>
        <v>2771911</v>
      </c>
      <c r="G323" s="305">
        <f>Model!$G$31</f>
        <v>2779989</v>
      </c>
      <c r="H323" s="305">
        <f>Model!$H$31</f>
        <v>2814613</v>
      </c>
      <c r="I323" s="305">
        <f>Model!$I$31</f>
        <v>2798744</v>
      </c>
      <c r="J323" s="305" t="e">
        <f>Model!#REF!</f>
        <v>#REF!</v>
      </c>
      <c r="K323" s="308" t="str">
        <f t="shared" si="45"/>
        <v/>
      </c>
      <c r="L323" s="308" t="str">
        <f t="shared" si="46"/>
        <v/>
      </c>
      <c r="M323" s="308" t="str">
        <f t="shared" si="47"/>
        <v/>
      </c>
      <c r="N323" s="308" t="str">
        <f t="shared" si="48"/>
        <v/>
      </c>
      <c r="O323" s="308" t="e">
        <f t="shared" si="49"/>
        <v>#REF!</v>
      </c>
    </row>
    <row r="324" spans="1:15" x14ac:dyDescent="0.3">
      <c r="A324" s="306">
        <v>41597</v>
      </c>
      <c r="B324" s="307">
        <f t="shared" si="42"/>
        <v>11</v>
      </c>
      <c r="C324" s="307">
        <f t="shared" si="43"/>
        <v>1</v>
      </c>
      <c r="D324" s="305">
        <f t="shared" si="44"/>
        <v>18523.434231590167</v>
      </c>
      <c r="E324" s="305">
        <f>SUM(D$2:D324)</f>
        <v>2391702.5397172216</v>
      </c>
      <c r="F324" s="305">
        <f>Model!$F$31</f>
        <v>2771911</v>
      </c>
      <c r="G324" s="305">
        <f>Model!$G$31</f>
        <v>2779989</v>
      </c>
      <c r="H324" s="305">
        <f>Model!$H$31</f>
        <v>2814613</v>
      </c>
      <c r="I324" s="305">
        <f>Model!$I$31</f>
        <v>2798744</v>
      </c>
      <c r="J324" s="305" t="e">
        <f>Model!#REF!</f>
        <v>#REF!</v>
      </c>
      <c r="K324" s="308" t="str">
        <f t="shared" si="45"/>
        <v/>
      </c>
      <c r="L324" s="308" t="str">
        <f t="shared" si="46"/>
        <v/>
      </c>
      <c r="M324" s="308" t="str">
        <f t="shared" si="47"/>
        <v/>
      </c>
      <c r="N324" s="308" t="str">
        <f t="shared" si="48"/>
        <v/>
      </c>
      <c r="O324" s="308" t="e">
        <f t="shared" si="49"/>
        <v>#REF!</v>
      </c>
    </row>
    <row r="325" spans="1:15" x14ac:dyDescent="0.3">
      <c r="A325" s="306">
        <v>41598</v>
      </c>
      <c r="B325" s="307">
        <f t="shared" si="42"/>
        <v>11</v>
      </c>
      <c r="C325" s="307">
        <f t="shared" si="43"/>
        <v>1</v>
      </c>
      <c r="D325" s="305">
        <f t="shared" si="44"/>
        <v>18523.434231590167</v>
      </c>
      <c r="E325" s="305">
        <f>SUM(D$2:D325)</f>
        <v>2410225.9739488116</v>
      </c>
      <c r="F325" s="305">
        <f>Model!$F$31</f>
        <v>2771911</v>
      </c>
      <c r="G325" s="305">
        <f>Model!$G$31</f>
        <v>2779989</v>
      </c>
      <c r="H325" s="305">
        <f>Model!$H$31</f>
        <v>2814613</v>
      </c>
      <c r="I325" s="305">
        <f>Model!$I$31</f>
        <v>2798744</v>
      </c>
      <c r="J325" s="305" t="e">
        <f>Model!#REF!</f>
        <v>#REF!</v>
      </c>
      <c r="K325" s="308" t="str">
        <f t="shared" si="45"/>
        <v/>
      </c>
      <c r="L325" s="308" t="str">
        <f t="shared" si="46"/>
        <v/>
      </c>
      <c r="M325" s="308" t="str">
        <f t="shared" si="47"/>
        <v/>
      </c>
      <c r="N325" s="308" t="str">
        <f t="shared" si="48"/>
        <v/>
      </c>
      <c r="O325" s="308" t="e">
        <f t="shared" si="49"/>
        <v>#REF!</v>
      </c>
    </row>
    <row r="326" spans="1:15" x14ac:dyDescent="0.3">
      <c r="A326" s="306">
        <v>41599</v>
      </c>
      <c r="B326" s="307">
        <f t="shared" si="42"/>
        <v>11</v>
      </c>
      <c r="C326" s="307">
        <f t="shared" si="43"/>
        <v>1</v>
      </c>
      <c r="D326" s="305">
        <f t="shared" si="44"/>
        <v>18523.434231590167</v>
      </c>
      <c r="E326" s="305">
        <f>SUM(D$2:D326)</f>
        <v>2428749.4081804017</v>
      </c>
      <c r="F326" s="305">
        <f>Model!$F$31</f>
        <v>2771911</v>
      </c>
      <c r="G326" s="305">
        <f>Model!$G$31</f>
        <v>2779989</v>
      </c>
      <c r="H326" s="305">
        <f>Model!$H$31</f>
        <v>2814613</v>
      </c>
      <c r="I326" s="305">
        <f>Model!$I$31</f>
        <v>2798744</v>
      </c>
      <c r="J326" s="305" t="e">
        <f>Model!#REF!</f>
        <v>#REF!</v>
      </c>
      <c r="K326" s="308" t="str">
        <f t="shared" si="45"/>
        <v/>
      </c>
      <c r="L326" s="308" t="str">
        <f t="shared" si="46"/>
        <v/>
      </c>
      <c r="M326" s="308" t="str">
        <f t="shared" si="47"/>
        <v/>
      </c>
      <c r="N326" s="308" t="str">
        <f t="shared" si="48"/>
        <v/>
      </c>
      <c r="O326" s="308" t="e">
        <f t="shared" si="49"/>
        <v>#REF!</v>
      </c>
    </row>
    <row r="327" spans="1:15" x14ac:dyDescent="0.3">
      <c r="A327" s="306">
        <v>41600</v>
      </c>
      <c r="B327" s="307">
        <f t="shared" si="42"/>
        <v>11</v>
      </c>
      <c r="C327" s="307">
        <f t="shared" si="43"/>
        <v>1</v>
      </c>
      <c r="D327" s="305">
        <f t="shared" si="44"/>
        <v>18523.434231590167</v>
      </c>
      <c r="E327" s="305">
        <f>SUM(D$2:D327)</f>
        <v>2447272.8424119917</v>
      </c>
      <c r="F327" s="305">
        <f>Model!$F$31</f>
        <v>2771911</v>
      </c>
      <c r="G327" s="305">
        <f>Model!$G$31</f>
        <v>2779989</v>
      </c>
      <c r="H327" s="305">
        <f>Model!$H$31</f>
        <v>2814613</v>
      </c>
      <c r="I327" s="305">
        <f>Model!$I$31</f>
        <v>2798744</v>
      </c>
      <c r="J327" s="305" t="e">
        <f>Model!#REF!</f>
        <v>#REF!</v>
      </c>
      <c r="K327" s="308" t="str">
        <f t="shared" si="45"/>
        <v/>
      </c>
      <c r="L327" s="308" t="str">
        <f t="shared" si="46"/>
        <v/>
      </c>
      <c r="M327" s="308" t="str">
        <f t="shared" si="47"/>
        <v/>
      </c>
      <c r="N327" s="308" t="str">
        <f t="shared" si="48"/>
        <v/>
      </c>
      <c r="O327" s="308" t="e">
        <f t="shared" si="49"/>
        <v>#REF!</v>
      </c>
    </row>
    <row r="328" spans="1:15" x14ac:dyDescent="0.3">
      <c r="A328" s="306">
        <v>41601</v>
      </c>
      <c r="B328" s="307">
        <f t="shared" si="42"/>
        <v>11</v>
      </c>
      <c r="C328" s="307">
        <f t="shared" si="43"/>
        <v>1</v>
      </c>
      <c r="D328" s="305">
        <f t="shared" si="44"/>
        <v>18523.434231590167</v>
      </c>
      <c r="E328" s="305">
        <f>SUM(D$2:D328)</f>
        <v>2465796.2766435817</v>
      </c>
      <c r="F328" s="305">
        <f>Model!$F$31</f>
        <v>2771911</v>
      </c>
      <c r="G328" s="305">
        <f>Model!$G$31</f>
        <v>2779989</v>
      </c>
      <c r="H328" s="305">
        <f>Model!$H$31</f>
        <v>2814613</v>
      </c>
      <c r="I328" s="305">
        <f>Model!$I$31</f>
        <v>2798744</v>
      </c>
      <c r="J328" s="305" t="e">
        <f>Model!#REF!</f>
        <v>#REF!</v>
      </c>
      <c r="K328" s="308" t="str">
        <f t="shared" si="45"/>
        <v/>
      </c>
      <c r="L328" s="308" t="str">
        <f t="shared" si="46"/>
        <v/>
      </c>
      <c r="M328" s="308" t="str">
        <f t="shared" si="47"/>
        <v/>
      </c>
      <c r="N328" s="308" t="str">
        <f t="shared" si="48"/>
        <v/>
      </c>
      <c r="O328" s="308" t="e">
        <f t="shared" si="49"/>
        <v>#REF!</v>
      </c>
    </row>
    <row r="329" spans="1:15" x14ac:dyDescent="0.3">
      <c r="A329" s="306">
        <v>41602</v>
      </c>
      <c r="B329" s="307">
        <f t="shared" si="42"/>
        <v>11</v>
      </c>
      <c r="C329" s="307">
        <f t="shared" si="43"/>
        <v>1</v>
      </c>
      <c r="D329" s="305">
        <f t="shared" si="44"/>
        <v>18523.434231590167</v>
      </c>
      <c r="E329" s="305">
        <f>SUM(D$2:D329)</f>
        <v>2484319.7108751717</v>
      </c>
      <c r="F329" s="305">
        <f>Model!$F$31</f>
        <v>2771911</v>
      </c>
      <c r="G329" s="305">
        <f>Model!$G$31</f>
        <v>2779989</v>
      </c>
      <c r="H329" s="305">
        <f>Model!$H$31</f>
        <v>2814613</v>
      </c>
      <c r="I329" s="305">
        <f>Model!$I$31</f>
        <v>2798744</v>
      </c>
      <c r="J329" s="305" t="e">
        <f>Model!#REF!</f>
        <v>#REF!</v>
      </c>
      <c r="K329" s="308" t="str">
        <f t="shared" si="45"/>
        <v/>
      </c>
      <c r="L329" s="308" t="str">
        <f t="shared" si="46"/>
        <v/>
      </c>
      <c r="M329" s="308" t="str">
        <f t="shared" si="47"/>
        <v/>
      </c>
      <c r="N329" s="308" t="str">
        <f t="shared" si="48"/>
        <v/>
      </c>
      <c r="O329" s="308" t="e">
        <f t="shared" si="49"/>
        <v>#REF!</v>
      </c>
    </row>
    <row r="330" spans="1:15" x14ac:dyDescent="0.3">
      <c r="A330" s="306">
        <v>41603</v>
      </c>
      <c r="B330" s="307">
        <f t="shared" si="42"/>
        <v>11</v>
      </c>
      <c r="C330" s="307">
        <f t="shared" si="43"/>
        <v>1</v>
      </c>
      <c r="D330" s="305">
        <f t="shared" si="44"/>
        <v>18523.434231590167</v>
      </c>
      <c r="E330" s="305">
        <f>SUM(D$2:D330)</f>
        <v>2502843.1451067617</v>
      </c>
      <c r="F330" s="305">
        <f>Model!$F$31</f>
        <v>2771911</v>
      </c>
      <c r="G330" s="305">
        <f>Model!$G$31</f>
        <v>2779989</v>
      </c>
      <c r="H330" s="305">
        <f>Model!$H$31</f>
        <v>2814613</v>
      </c>
      <c r="I330" s="305">
        <f>Model!$I$31</f>
        <v>2798744</v>
      </c>
      <c r="J330" s="305" t="e">
        <f>Model!#REF!</f>
        <v>#REF!</v>
      </c>
      <c r="K330" s="308" t="str">
        <f t="shared" si="45"/>
        <v/>
      </c>
      <c r="L330" s="308" t="str">
        <f t="shared" si="46"/>
        <v/>
      </c>
      <c r="M330" s="308" t="str">
        <f t="shared" si="47"/>
        <v/>
      </c>
      <c r="N330" s="308" t="str">
        <f t="shared" si="48"/>
        <v/>
      </c>
      <c r="O330" s="308" t="e">
        <f t="shared" si="49"/>
        <v>#REF!</v>
      </c>
    </row>
    <row r="331" spans="1:15" x14ac:dyDescent="0.3">
      <c r="A331" s="306">
        <v>41604</v>
      </c>
      <c r="B331" s="307">
        <f t="shared" si="42"/>
        <v>11</v>
      </c>
      <c r="C331" s="307">
        <f t="shared" si="43"/>
        <v>1</v>
      </c>
      <c r="D331" s="305">
        <f t="shared" si="44"/>
        <v>18523.434231590167</v>
      </c>
      <c r="E331" s="305">
        <f>SUM(D$2:D331)</f>
        <v>2521366.5793383517</v>
      </c>
      <c r="F331" s="305">
        <f>Model!$F$31</f>
        <v>2771911</v>
      </c>
      <c r="G331" s="305">
        <f>Model!$G$31</f>
        <v>2779989</v>
      </c>
      <c r="H331" s="305">
        <f>Model!$H$31</f>
        <v>2814613</v>
      </c>
      <c r="I331" s="305">
        <f>Model!$I$31</f>
        <v>2798744</v>
      </c>
      <c r="J331" s="305" t="e">
        <f>Model!#REF!</f>
        <v>#REF!</v>
      </c>
      <c r="K331" s="308" t="str">
        <f t="shared" si="45"/>
        <v/>
      </c>
      <c r="L331" s="308" t="str">
        <f t="shared" si="46"/>
        <v/>
      </c>
      <c r="M331" s="308" t="str">
        <f t="shared" si="47"/>
        <v/>
      </c>
      <c r="N331" s="308" t="str">
        <f t="shared" si="48"/>
        <v/>
      </c>
      <c r="O331" s="308" t="e">
        <f t="shared" si="49"/>
        <v>#REF!</v>
      </c>
    </row>
    <row r="332" spans="1:15" x14ac:dyDescent="0.3">
      <c r="A332" s="306">
        <v>41605</v>
      </c>
      <c r="B332" s="307">
        <f t="shared" si="42"/>
        <v>11</v>
      </c>
      <c r="C332" s="307">
        <f t="shared" si="43"/>
        <v>1</v>
      </c>
      <c r="D332" s="305">
        <f t="shared" si="44"/>
        <v>18523.434231590167</v>
      </c>
      <c r="E332" s="305">
        <f>SUM(D$2:D332)</f>
        <v>2539890.0135699417</v>
      </c>
      <c r="F332" s="305">
        <f>Model!$F$31</f>
        <v>2771911</v>
      </c>
      <c r="G332" s="305">
        <f>Model!$G$31</f>
        <v>2779989</v>
      </c>
      <c r="H332" s="305">
        <f>Model!$H$31</f>
        <v>2814613</v>
      </c>
      <c r="I332" s="305">
        <f>Model!$I$31</f>
        <v>2798744</v>
      </c>
      <c r="J332" s="305" t="e">
        <f>Model!#REF!</f>
        <v>#REF!</v>
      </c>
      <c r="K332" s="308" t="str">
        <f t="shared" si="45"/>
        <v/>
      </c>
      <c r="L332" s="308" t="str">
        <f t="shared" si="46"/>
        <v/>
      </c>
      <c r="M332" s="308" t="str">
        <f t="shared" si="47"/>
        <v/>
      </c>
      <c r="N332" s="308" t="str">
        <f t="shared" si="48"/>
        <v/>
      </c>
      <c r="O332" s="308" t="e">
        <f t="shared" si="49"/>
        <v>#REF!</v>
      </c>
    </row>
    <row r="333" spans="1:15" x14ac:dyDescent="0.3">
      <c r="A333" s="306">
        <v>41606</v>
      </c>
      <c r="B333" s="307">
        <f t="shared" si="42"/>
        <v>11</v>
      </c>
      <c r="C333" s="307">
        <f t="shared" si="43"/>
        <v>1</v>
      </c>
      <c r="D333" s="305">
        <f t="shared" si="44"/>
        <v>18523.434231590167</v>
      </c>
      <c r="E333" s="305">
        <f>SUM(D$2:D333)</f>
        <v>2558413.4478015318</v>
      </c>
      <c r="F333" s="305">
        <f>Model!$F$31</f>
        <v>2771911</v>
      </c>
      <c r="G333" s="305">
        <f>Model!$G$31</f>
        <v>2779989</v>
      </c>
      <c r="H333" s="305">
        <f>Model!$H$31</f>
        <v>2814613</v>
      </c>
      <c r="I333" s="305">
        <f>Model!$I$31</f>
        <v>2798744</v>
      </c>
      <c r="J333" s="305" t="e">
        <f>Model!#REF!</f>
        <v>#REF!</v>
      </c>
      <c r="K333" s="308" t="str">
        <f t="shared" si="45"/>
        <v/>
      </c>
      <c r="L333" s="308" t="str">
        <f t="shared" si="46"/>
        <v/>
      </c>
      <c r="M333" s="308" t="str">
        <f t="shared" si="47"/>
        <v/>
      </c>
      <c r="N333" s="308" t="str">
        <f t="shared" si="48"/>
        <v/>
      </c>
      <c r="O333" s="308" t="e">
        <f t="shared" si="49"/>
        <v>#REF!</v>
      </c>
    </row>
    <row r="334" spans="1:15" x14ac:dyDescent="0.3">
      <c r="A334" s="306">
        <v>41607</v>
      </c>
      <c r="B334" s="307">
        <f t="shared" si="42"/>
        <v>11</v>
      </c>
      <c r="C334" s="307">
        <f t="shared" si="43"/>
        <v>1</v>
      </c>
      <c r="D334" s="305">
        <f t="shared" si="44"/>
        <v>18523.434231590167</v>
      </c>
      <c r="E334" s="305">
        <f>SUM(D$2:D334)</f>
        <v>2576936.8820331218</v>
      </c>
      <c r="F334" s="305">
        <f>Model!$F$31</f>
        <v>2771911</v>
      </c>
      <c r="G334" s="305">
        <f>Model!$G$31</f>
        <v>2779989</v>
      </c>
      <c r="H334" s="305">
        <f>Model!$H$31</f>
        <v>2814613</v>
      </c>
      <c r="I334" s="305">
        <f>Model!$I$31</f>
        <v>2798744</v>
      </c>
      <c r="J334" s="305" t="e">
        <f>Model!#REF!</f>
        <v>#REF!</v>
      </c>
      <c r="K334" s="308" t="str">
        <f t="shared" si="45"/>
        <v/>
      </c>
      <c r="L334" s="308" t="str">
        <f t="shared" si="46"/>
        <v/>
      </c>
      <c r="M334" s="308" t="str">
        <f t="shared" si="47"/>
        <v/>
      </c>
      <c r="N334" s="308" t="str">
        <f t="shared" si="48"/>
        <v/>
      </c>
      <c r="O334" s="308" t="e">
        <f t="shared" si="49"/>
        <v>#REF!</v>
      </c>
    </row>
    <row r="335" spans="1:15" x14ac:dyDescent="0.3">
      <c r="A335" s="306">
        <v>41608</v>
      </c>
      <c r="B335" s="307">
        <f t="shared" si="42"/>
        <v>11</v>
      </c>
      <c r="C335" s="307">
        <f t="shared" si="43"/>
        <v>1</v>
      </c>
      <c r="D335" s="305">
        <f t="shared" si="44"/>
        <v>18523.434231590167</v>
      </c>
      <c r="E335" s="305">
        <f>SUM(D$2:D335)</f>
        <v>2595460.3162647118</v>
      </c>
      <c r="F335" s="305">
        <f>Model!$F$31</f>
        <v>2771911</v>
      </c>
      <c r="G335" s="305">
        <f>Model!$G$31</f>
        <v>2779989</v>
      </c>
      <c r="H335" s="305">
        <f>Model!$H$31</f>
        <v>2814613</v>
      </c>
      <c r="I335" s="305">
        <f>Model!$I$31</f>
        <v>2798744</v>
      </c>
      <c r="J335" s="305" t="e">
        <f>Model!#REF!</f>
        <v>#REF!</v>
      </c>
      <c r="K335" s="308" t="str">
        <f t="shared" si="45"/>
        <v/>
      </c>
      <c r="L335" s="308" t="str">
        <f t="shared" si="46"/>
        <v/>
      </c>
      <c r="M335" s="308" t="str">
        <f t="shared" si="47"/>
        <v/>
      </c>
      <c r="N335" s="308" t="str">
        <f t="shared" si="48"/>
        <v/>
      </c>
      <c r="O335" s="308" t="e">
        <f t="shared" si="49"/>
        <v>#REF!</v>
      </c>
    </row>
    <row r="336" spans="1:15" x14ac:dyDescent="0.3">
      <c r="A336" s="306">
        <v>41609</v>
      </c>
      <c r="B336" s="307">
        <f t="shared" si="42"/>
        <v>12</v>
      </c>
      <c r="C336" s="307">
        <f t="shared" si="43"/>
        <v>1</v>
      </c>
      <c r="D336" s="305">
        <f t="shared" si="44"/>
        <v>18523.434231590163</v>
      </c>
      <c r="E336" s="305">
        <f>SUM(D$2:D336)</f>
        <v>2613983.7504963018</v>
      </c>
      <c r="F336" s="305">
        <f>Model!$F$31</f>
        <v>2771911</v>
      </c>
      <c r="G336" s="305">
        <f>Model!$G$31</f>
        <v>2779989</v>
      </c>
      <c r="H336" s="305">
        <f>Model!$H$31</f>
        <v>2814613</v>
      </c>
      <c r="I336" s="305">
        <f>Model!$I$31</f>
        <v>2798744</v>
      </c>
      <c r="J336" s="305" t="e">
        <f>Model!#REF!</f>
        <v>#REF!</v>
      </c>
      <c r="K336" s="308" t="str">
        <f t="shared" si="45"/>
        <v/>
      </c>
      <c r="L336" s="308" t="str">
        <f t="shared" si="46"/>
        <v/>
      </c>
      <c r="M336" s="308" t="str">
        <f t="shared" si="47"/>
        <v/>
      </c>
      <c r="N336" s="308" t="str">
        <f t="shared" si="48"/>
        <v/>
      </c>
      <c r="O336" s="308" t="e">
        <f t="shared" si="49"/>
        <v>#REF!</v>
      </c>
    </row>
    <row r="337" spans="1:15" x14ac:dyDescent="0.3">
      <c r="A337" s="306">
        <v>41610</v>
      </c>
      <c r="B337" s="307">
        <f t="shared" si="42"/>
        <v>12</v>
      </c>
      <c r="C337" s="307">
        <f t="shared" si="43"/>
        <v>1</v>
      </c>
      <c r="D337" s="305">
        <f t="shared" si="44"/>
        <v>18523.434231590163</v>
      </c>
      <c r="E337" s="305">
        <f>SUM(D$2:D337)</f>
        <v>2632507.1847278918</v>
      </c>
      <c r="F337" s="305">
        <f>Model!$F$31</f>
        <v>2771911</v>
      </c>
      <c r="G337" s="305">
        <f>Model!$G$31</f>
        <v>2779989</v>
      </c>
      <c r="H337" s="305">
        <f>Model!$H$31</f>
        <v>2814613</v>
      </c>
      <c r="I337" s="305">
        <f>Model!$I$31</f>
        <v>2798744</v>
      </c>
      <c r="J337" s="305" t="e">
        <f>Model!#REF!</f>
        <v>#REF!</v>
      </c>
      <c r="K337" s="308" t="str">
        <f t="shared" si="45"/>
        <v/>
      </c>
      <c r="L337" s="308" t="str">
        <f t="shared" si="46"/>
        <v/>
      </c>
      <c r="M337" s="308" t="str">
        <f t="shared" si="47"/>
        <v/>
      </c>
      <c r="N337" s="308" t="str">
        <f t="shared" si="48"/>
        <v/>
      </c>
      <c r="O337" s="308" t="e">
        <f t="shared" si="49"/>
        <v>#REF!</v>
      </c>
    </row>
    <row r="338" spans="1:15" x14ac:dyDescent="0.3">
      <c r="A338" s="306">
        <v>41611</v>
      </c>
      <c r="B338" s="307">
        <f t="shared" si="42"/>
        <v>12</v>
      </c>
      <c r="C338" s="307">
        <f t="shared" si="43"/>
        <v>1</v>
      </c>
      <c r="D338" s="305">
        <f t="shared" si="44"/>
        <v>18523.434231590163</v>
      </c>
      <c r="E338" s="305">
        <f>SUM(D$2:D338)</f>
        <v>2651030.6189594818</v>
      </c>
      <c r="F338" s="305">
        <f>Model!$F$31</f>
        <v>2771911</v>
      </c>
      <c r="G338" s="305">
        <f>Model!$G$31</f>
        <v>2779989</v>
      </c>
      <c r="H338" s="305">
        <f>Model!$H$31</f>
        <v>2814613</v>
      </c>
      <c r="I338" s="305">
        <f>Model!$I$31</f>
        <v>2798744</v>
      </c>
      <c r="J338" s="305" t="e">
        <f>Model!#REF!</f>
        <v>#REF!</v>
      </c>
      <c r="K338" s="308" t="str">
        <f t="shared" si="45"/>
        <v/>
      </c>
      <c r="L338" s="308" t="str">
        <f t="shared" si="46"/>
        <v/>
      </c>
      <c r="M338" s="308" t="str">
        <f t="shared" si="47"/>
        <v/>
      </c>
      <c r="N338" s="308" t="str">
        <f t="shared" si="48"/>
        <v/>
      </c>
      <c r="O338" s="308" t="e">
        <f t="shared" si="49"/>
        <v>#REF!</v>
      </c>
    </row>
    <row r="339" spans="1:15" x14ac:dyDescent="0.3">
      <c r="A339" s="306">
        <v>41612</v>
      </c>
      <c r="B339" s="307">
        <f t="shared" si="42"/>
        <v>12</v>
      </c>
      <c r="C339" s="307">
        <f t="shared" si="43"/>
        <v>1</v>
      </c>
      <c r="D339" s="305">
        <f t="shared" si="44"/>
        <v>18523.434231590163</v>
      </c>
      <c r="E339" s="305">
        <f>SUM(D$2:D339)</f>
        <v>2669554.0531910718</v>
      </c>
      <c r="F339" s="305">
        <f>Model!$F$31</f>
        <v>2771911</v>
      </c>
      <c r="G339" s="305">
        <f>Model!$G$31</f>
        <v>2779989</v>
      </c>
      <c r="H339" s="305">
        <f>Model!$H$31</f>
        <v>2814613</v>
      </c>
      <c r="I339" s="305">
        <f>Model!$I$31</f>
        <v>2798744</v>
      </c>
      <c r="J339" s="305" t="e">
        <f>Model!#REF!</f>
        <v>#REF!</v>
      </c>
      <c r="K339" s="308" t="str">
        <f t="shared" si="45"/>
        <v/>
      </c>
      <c r="L339" s="308" t="str">
        <f t="shared" si="46"/>
        <v/>
      </c>
      <c r="M339" s="308" t="str">
        <f t="shared" si="47"/>
        <v/>
      </c>
      <c r="N339" s="308" t="str">
        <f t="shared" si="48"/>
        <v/>
      </c>
      <c r="O339" s="308" t="e">
        <f t="shared" si="49"/>
        <v>#REF!</v>
      </c>
    </row>
    <row r="340" spans="1:15" x14ac:dyDescent="0.3">
      <c r="A340" s="306">
        <v>41613</v>
      </c>
      <c r="B340" s="307">
        <f t="shared" si="42"/>
        <v>12</v>
      </c>
      <c r="C340" s="307">
        <f t="shared" si="43"/>
        <v>1</v>
      </c>
      <c r="D340" s="305">
        <f t="shared" si="44"/>
        <v>18523.434231590163</v>
      </c>
      <c r="E340" s="305">
        <f>SUM(D$2:D340)</f>
        <v>2688077.4874226619</v>
      </c>
      <c r="F340" s="305">
        <f>Model!$F$31</f>
        <v>2771911</v>
      </c>
      <c r="G340" s="305">
        <f>Model!$G$31</f>
        <v>2779989</v>
      </c>
      <c r="H340" s="305">
        <f>Model!$H$31</f>
        <v>2814613</v>
      </c>
      <c r="I340" s="305">
        <f>Model!$I$31</f>
        <v>2798744</v>
      </c>
      <c r="J340" s="305" t="e">
        <f>Model!#REF!</f>
        <v>#REF!</v>
      </c>
      <c r="K340" s="308" t="str">
        <f t="shared" si="45"/>
        <v/>
      </c>
      <c r="L340" s="308" t="str">
        <f t="shared" si="46"/>
        <v/>
      </c>
      <c r="M340" s="308" t="str">
        <f t="shared" si="47"/>
        <v/>
      </c>
      <c r="N340" s="308" t="str">
        <f t="shared" si="48"/>
        <v/>
      </c>
      <c r="O340" s="308" t="e">
        <f t="shared" si="49"/>
        <v>#REF!</v>
      </c>
    </row>
    <row r="341" spans="1:15" x14ac:dyDescent="0.3">
      <c r="A341" s="306">
        <v>41614</v>
      </c>
      <c r="B341" s="307">
        <f t="shared" si="42"/>
        <v>12</v>
      </c>
      <c r="C341" s="307">
        <f t="shared" si="43"/>
        <v>1</v>
      </c>
      <c r="D341" s="305">
        <f t="shared" si="44"/>
        <v>18523.434231590163</v>
      </c>
      <c r="E341" s="305">
        <f>SUM(D$2:D341)</f>
        <v>2706600.9216542519</v>
      </c>
      <c r="F341" s="305">
        <f>Model!$F$31</f>
        <v>2771911</v>
      </c>
      <c r="G341" s="305">
        <f>Model!$G$31</f>
        <v>2779989</v>
      </c>
      <c r="H341" s="305">
        <f>Model!$H$31</f>
        <v>2814613</v>
      </c>
      <c r="I341" s="305">
        <f>Model!$I$31</f>
        <v>2798744</v>
      </c>
      <c r="J341" s="305" t="e">
        <f>Model!#REF!</f>
        <v>#REF!</v>
      </c>
      <c r="K341" s="308" t="str">
        <f t="shared" si="45"/>
        <v/>
      </c>
      <c r="L341" s="308" t="str">
        <f t="shared" si="46"/>
        <v/>
      </c>
      <c r="M341" s="308" t="str">
        <f t="shared" si="47"/>
        <v/>
      </c>
      <c r="N341" s="308" t="str">
        <f t="shared" si="48"/>
        <v/>
      </c>
      <c r="O341" s="308" t="e">
        <f t="shared" si="49"/>
        <v>#REF!</v>
      </c>
    </row>
    <row r="342" spans="1:15" x14ac:dyDescent="0.3">
      <c r="A342" s="306">
        <v>41615</v>
      </c>
      <c r="B342" s="307">
        <f t="shared" si="42"/>
        <v>12</v>
      </c>
      <c r="C342" s="307">
        <f t="shared" si="43"/>
        <v>1</v>
      </c>
      <c r="D342" s="305">
        <f t="shared" si="44"/>
        <v>18523.434231590163</v>
      </c>
      <c r="E342" s="305">
        <f>SUM(D$2:D342)</f>
        <v>2725124.3558858419</v>
      </c>
      <c r="F342" s="305">
        <f>Model!$F$31</f>
        <v>2771911</v>
      </c>
      <c r="G342" s="305">
        <f>Model!$G$31</f>
        <v>2779989</v>
      </c>
      <c r="H342" s="305">
        <f>Model!$H$31</f>
        <v>2814613</v>
      </c>
      <c r="I342" s="305">
        <f>Model!$I$31</f>
        <v>2798744</v>
      </c>
      <c r="J342" s="305" t="e">
        <f>Model!#REF!</f>
        <v>#REF!</v>
      </c>
      <c r="K342" s="308" t="str">
        <f t="shared" si="45"/>
        <v/>
      </c>
      <c r="L342" s="308" t="str">
        <f t="shared" si="46"/>
        <v/>
      </c>
      <c r="M342" s="308" t="str">
        <f t="shared" si="47"/>
        <v/>
      </c>
      <c r="N342" s="308" t="str">
        <f t="shared" si="48"/>
        <v/>
      </c>
      <c r="O342" s="308" t="e">
        <f t="shared" si="49"/>
        <v>#REF!</v>
      </c>
    </row>
    <row r="343" spans="1:15" x14ac:dyDescent="0.3">
      <c r="A343" s="306">
        <v>41616</v>
      </c>
      <c r="B343" s="307">
        <f t="shared" si="42"/>
        <v>12</v>
      </c>
      <c r="C343" s="307">
        <f t="shared" si="43"/>
        <v>1</v>
      </c>
      <c r="D343" s="305">
        <f t="shared" si="44"/>
        <v>18523.434231590163</v>
      </c>
      <c r="E343" s="305">
        <f>SUM(D$2:D343)</f>
        <v>2743647.7901174319</v>
      </c>
      <c r="F343" s="305">
        <f>Model!$F$31</f>
        <v>2771911</v>
      </c>
      <c r="G343" s="305">
        <f>Model!$G$31</f>
        <v>2779989</v>
      </c>
      <c r="H343" s="305">
        <f>Model!$H$31</f>
        <v>2814613</v>
      </c>
      <c r="I343" s="305">
        <f>Model!$I$31</f>
        <v>2798744</v>
      </c>
      <c r="J343" s="305" t="e">
        <f>Model!#REF!</f>
        <v>#REF!</v>
      </c>
      <c r="K343" s="308" t="str">
        <f t="shared" si="45"/>
        <v/>
      </c>
      <c r="L343" s="308" t="str">
        <f t="shared" si="46"/>
        <v/>
      </c>
      <c r="M343" s="308" t="str">
        <f t="shared" si="47"/>
        <v/>
      </c>
      <c r="N343" s="308" t="str">
        <f t="shared" si="48"/>
        <v/>
      </c>
      <c r="O343" s="308" t="e">
        <f t="shared" si="49"/>
        <v>#REF!</v>
      </c>
    </row>
    <row r="344" spans="1:15" x14ac:dyDescent="0.3">
      <c r="A344" s="306">
        <v>41617</v>
      </c>
      <c r="B344" s="307">
        <f t="shared" si="42"/>
        <v>12</v>
      </c>
      <c r="C344" s="307">
        <f t="shared" si="43"/>
        <v>1</v>
      </c>
      <c r="D344" s="305">
        <f t="shared" si="44"/>
        <v>18523.434231590163</v>
      </c>
      <c r="E344" s="305">
        <f>SUM(D$2:D344)</f>
        <v>2762171.2243490219</v>
      </c>
      <c r="F344" s="305">
        <f>Model!$F$31</f>
        <v>2771911</v>
      </c>
      <c r="G344" s="305">
        <f>Model!$G$31</f>
        <v>2779989</v>
      </c>
      <c r="H344" s="305">
        <f>Model!$H$31</f>
        <v>2814613</v>
      </c>
      <c r="I344" s="305">
        <f>Model!$I$31</f>
        <v>2798744</v>
      </c>
      <c r="J344" s="305" t="e">
        <f>Model!#REF!</f>
        <v>#REF!</v>
      </c>
      <c r="K344" s="308" t="str">
        <f t="shared" si="45"/>
        <v/>
      </c>
      <c r="L344" s="308" t="str">
        <f t="shared" si="46"/>
        <v/>
      </c>
      <c r="M344" s="308" t="str">
        <f t="shared" si="47"/>
        <v/>
      </c>
      <c r="N344" s="308" t="str">
        <f t="shared" si="48"/>
        <v/>
      </c>
      <c r="O344" s="308" t="e">
        <f t="shared" si="49"/>
        <v>#REF!</v>
      </c>
    </row>
    <row r="345" spans="1:15" x14ac:dyDescent="0.3">
      <c r="A345" s="306">
        <v>41618</v>
      </c>
      <c r="B345" s="307">
        <f t="shared" si="42"/>
        <v>12</v>
      </c>
      <c r="C345" s="307">
        <f t="shared" si="43"/>
        <v>1</v>
      </c>
      <c r="D345" s="305">
        <f t="shared" si="44"/>
        <v>18523.434231590163</v>
      </c>
      <c r="E345" s="305">
        <f>SUM(D$2:D345)</f>
        <v>2780694.6585806119</v>
      </c>
      <c r="F345" s="305">
        <f>Model!$F$31</f>
        <v>2771911</v>
      </c>
      <c r="G345" s="305">
        <f>Model!$G$31</f>
        <v>2779989</v>
      </c>
      <c r="H345" s="305">
        <f>Model!$H$31</f>
        <v>2814613</v>
      </c>
      <c r="I345" s="305">
        <f>Model!$I$31</f>
        <v>2798744</v>
      </c>
      <c r="J345" s="305" t="e">
        <f>Model!#REF!</f>
        <v>#REF!</v>
      </c>
      <c r="K345" s="308">
        <f t="shared" si="45"/>
        <v>41618</v>
      </c>
      <c r="L345" s="308">
        <f t="shared" si="46"/>
        <v>41618</v>
      </c>
      <c r="M345" s="308" t="str">
        <f t="shared" si="47"/>
        <v/>
      </c>
      <c r="N345" s="308" t="str">
        <f t="shared" si="48"/>
        <v/>
      </c>
      <c r="O345" s="308" t="e">
        <f t="shared" si="49"/>
        <v>#REF!</v>
      </c>
    </row>
    <row r="346" spans="1:15" x14ac:dyDescent="0.3">
      <c r="A346" s="306">
        <v>41619</v>
      </c>
      <c r="B346" s="307">
        <f t="shared" si="42"/>
        <v>12</v>
      </c>
      <c r="C346" s="307">
        <f t="shared" si="43"/>
        <v>1</v>
      </c>
      <c r="D346" s="305">
        <f t="shared" si="44"/>
        <v>18523.434231590163</v>
      </c>
      <c r="E346" s="305">
        <f>SUM(D$2:D346)</f>
        <v>2799218.0928122019</v>
      </c>
      <c r="F346" s="305">
        <f>Model!$F$31</f>
        <v>2771911</v>
      </c>
      <c r="G346" s="305">
        <f>Model!$G$31</f>
        <v>2779989</v>
      </c>
      <c r="H346" s="305">
        <f>Model!$H$31</f>
        <v>2814613</v>
      </c>
      <c r="I346" s="305">
        <f>Model!$I$31</f>
        <v>2798744</v>
      </c>
      <c r="J346" s="305" t="e">
        <f>Model!#REF!</f>
        <v>#REF!</v>
      </c>
      <c r="K346" s="308" t="str">
        <f t="shared" si="45"/>
        <v xml:space="preserve">  </v>
      </c>
      <c r="L346" s="308" t="str">
        <f t="shared" si="46"/>
        <v xml:space="preserve">  </v>
      </c>
      <c r="M346" s="308" t="str">
        <f t="shared" si="47"/>
        <v/>
      </c>
      <c r="N346" s="308">
        <f t="shared" si="48"/>
        <v>41619</v>
      </c>
      <c r="O346" s="308" t="e">
        <f t="shared" si="49"/>
        <v>#REF!</v>
      </c>
    </row>
    <row r="347" spans="1:15" x14ac:dyDescent="0.3">
      <c r="A347" s="306">
        <v>41620</v>
      </c>
      <c r="B347" s="307">
        <f t="shared" si="42"/>
        <v>12</v>
      </c>
      <c r="C347" s="307">
        <f t="shared" si="43"/>
        <v>1</v>
      </c>
      <c r="D347" s="305">
        <f t="shared" si="44"/>
        <v>18523.434231590163</v>
      </c>
      <c r="E347" s="305">
        <f>SUM(D$2:D347)</f>
        <v>2817741.527043792</v>
      </c>
      <c r="F347" s="305">
        <f>Model!$F$31</f>
        <v>2771911</v>
      </c>
      <c r="G347" s="305">
        <f>Model!$G$31</f>
        <v>2779989</v>
      </c>
      <c r="H347" s="305">
        <f>Model!$H$31</f>
        <v>2814613</v>
      </c>
      <c r="I347" s="305">
        <f>Model!$I$31</f>
        <v>2798744</v>
      </c>
      <c r="J347" s="305" t="e">
        <f>Model!#REF!</f>
        <v>#REF!</v>
      </c>
      <c r="K347" s="308" t="str">
        <f t="shared" si="45"/>
        <v xml:space="preserve">  </v>
      </c>
      <c r="L347" s="308" t="str">
        <f t="shared" si="46"/>
        <v xml:space="preserve">  </v>
      </c>
      <c r="M347" s="308">
        <f t="shared" si="47"/>
        <v>41620</v>
      </c>
      <c r="N347" s="308" t="str">
        <f t="shared" si="48"/>
        <v xml:space="preserve">  </v>
      </c>
      <c r="O347" s="308" t="e">
        <f t="shared" si="49"/>
        <v>#REF!</v>
      </c>
    </row>
    <row r="348" spans="1:15" x14ac:dyDescent="0.3">
      <c r="A348" s="306">
        <v>41621</v>
      </c>
      <c r="B348" s="307">
        <f t="shared" si="42"/>
        <v>12</v>
      </c>
      <c r="C348" s="307">
        <f t="shared" si="43"/>
        <v>1</v>
      </c>
      <c r="D348" s="305">
        <f t="shared" si="44"/>
        <v>18523.434231590163</v>
      </c>
      <c r="E348" s="305">
        <f>SUM(D$2:D348)</f>
        <v>2836264.961275382</v>
      </c>
      <c r="F348" s="305">
        <f>Model!$F$31</f>
        <v>2771911</v>
      </c>
      <c r="G348" s="305">
        <f>Model!$G$31</f>
        <v>2779989</v>
      </c>
      <c r="H348" s="305">
        <f>Model!$H$31</f>
        <v>2814613</v>
      </c>
      <c r="I348" s="305">
        <f>Model!$I$31</f>
        <v>2798744</v>
      </c>
      <c r="J348" s="305" t="e">
        <f>Model!#REF!</f>
        <v>#REF!</v>
      </c>
      <c r="K348" s="308" t="str">
        <f t="shared" si="45"/>
        <v xml:space="preserve">  </v>
      </c>
      <c r="L348" s="308" t="str">
        <f t="shared" si="46"/>
        <v xml:space="preserve">  </v>
      </c>
      <c r="M348" s="308" t="str">
        <f t="shared" si="47"/>
        <v xml:space="preserve">  </v>
      </c>
      <c r="N348" s="308" t="str">
        <f t="shared" si="48"/>
        <v xml:space="preserve">  </v>
      </c>
      <c r="O348" s="308" t="e">
        <f t="shared" si="49"/>
        <v>#REF!</v>
      </c>
    </row>
    <row r="349" spans="1:15" x14ac:dyDescent="0.3">
      <c r="A349" s="306">
        <v>41622</v>
      </c>
      <c r="B349" s="307">
        <f t="shared" si="42"/>
        <v>12</v>
      </c>
      <c r="C349" s="307">
        <f t="shared" si="43"/>
        <v>1</v>
      </c>
      <c r="D349" s="305">
        <f t="shared" si="44"/>
        <v>18523.434231590163</v>
      </c>
      <c r="E349" s="305">
        <f>SUM(D$2:D349)</f>
        <v>2854788.395506972</v>
      </c>
      <c r="F349" s="305">
        <f>Model!$F$31</f>
        <v>2771911</v>
      </c>
      <c r="G349" s="305">
        <f>Model!$G$31</f>
        <v>2779989</v>
      </c>
      <c r="H349" s="305">
        <f>Model!$H$31</f>
        <v>2814613</v>
      </c>
      <c r="I349" s="305">
        <f>Model!$I$31</f>
        <v>2798744</v>
      </c>
      <c r="J349" s="305" t="e">
        <f>Model!#REF!</f>
        <v>#REF!</v>
      </c>
      <c r="K349" s="308" t="str">
        <f t="shared" si="45"/>
        <v xml:space="preserve">  </v>
      </c>
      <c r="L349" s="308" t="str">
        <f t="shared" si="46"/>
        <v xml:space="preserve">  </v>
      </c>
      <c r="M349" s="308" t="str">
        <f t="shared" si="47"/>
        <v xml:space="preserve">  </v>
      </c>
      <c r="N349" s="308" t="str">
        <f t="shared" si="48"/>
        <v xml:space="preserve">  </v>
      </c>
      <c r="O349" s="308" t="e">
        <f t="shared" si="49"/>
        <v>#REF!</v>
      </c>
    </row>
    <row r="350" spans="1:15" x14ac:dyDescent="0.3">
      <c r="A350" s="306">
        <v>41623</v>
      </c>
      <c r="B350" s="307">
        <f t="shared" si="42"/>
        <v>12</v>
      </c>
      <c r="C350" s="307">
        <f t="shared" si="43"/>
        <v>1</v>
      </c>
      <c r="D350" s="305">
        <f t="shared" si="44"/>
        <v>18523.434231590163</v>
      </c>
      <c r="E350" s="305">
        <f>SUM(D$2:D350)</f>
        <v>2873311.829738562</v>
      </c>
      <c r="F350" s="305">
        <f>Model!$F$31</f>
        <v>2771911</v>
      </c>
      <c r="G350" s="305">
        <f>Model!$G$31</f>
        <v>2779989</v>
      </c>
      <c r="H350" s="305">
        <f>Model!$H$31</f>
        <v>2814613</v>
      </c>
      <c r="I350" s="305">
        <f>Model!$I$31</f>
        <v>2798744</v>
      </c>
      <c r="J350" s="305" t="e">
        <f>Model!#REF!</f>
        <v>#REF!</v>
      </c>
      <c r="K350" s="308" t="str">
        <f t="shared" si="45"/>
        <v xml:space="preserve">  </v>
      </c>
      <c r="L350" s="308" t="str">
        <f t="shared" si="46"/>
        <v xml:space="preserve">  </v>
      </c>
      <c r="M350" s="308" t="str">
        <f t="shared" si="47"/>
        <v xml:space="preserve">  </v>
      </c>
      <c r="N350" s="308" t="str">
        <f t="shared" si="48"/>
        <v xml:space="preserve">  </v>
      </c>
      <c r="O350" s="308" t="e">
        <f t="shared" si="49"/>
        <v>#REF!</v>
      </c>
    </row>
    <row r="351" spans="1:15" x14ac:dyDescent="0.3">
      <c r="A351" s="306">
        <v>41624</v>
      </c>
      <c r="B351" s="307">
        <f t="shared" si="42"/>
        <v>12</v>
      </c>
      <c r="C351" s="307">
        <f t="shared" si="43"/>
        <v>1</v>
      </c>
      <c r="D351" s="305">
        <f t="shared" si="44"/>
        <v>18523.434231590163</v>
      </c>
      <c r="E351" s="305">
        <f>SUM(D$2:D351)</f>
        <v>2891835.263970152</v>
      </c>
      <c r="F351" s="305">
        <f>Model!$F$31</f>
        <v>2771911</v>
      </c>
      <c r="G351" s="305">
        <f>Model!$G$31</f>
        <v>2779989</v>
      </c>
      <c r="H351" s="305">
        <f>Model!$H$31</f>
        <v>2814613</v>
      </c>
      <c r="I351" s="305">
        <f>Model!$I$31</f>
        <v>2798744</v>
      </c>
      <c r="J351" s="305" t="e">
        <f>Model!#REF!</f>
        <v>#REF!</v>
      </c>
      <c r="K351" s="308" t="str">
        <f t="shared" si="45"/>
        <v xml:space="preserve">  </v>
      </c>
      <c r="L351" s="308" t="str">
        <f t="shared" si="46"/>
        <v xml:space="preserve">  </v>
      </c>
      <c r="M351" s="308" t="str">
        <f t="shared" si="47"/>
        <v xml:space="preserve">  </v>
      </c>
      <c r="N351" s="308" t="str">
        <f t="shared" si="48"/>
        <v xml:space="preserve">  </v>
      </c>
      <c r="O351" s="308" t="e">
        <f t="shared" si="49"/>
        <v>#REF!</v>
      </c>
    </row>
    <row r="352" spans="1:15" x14ac:dyDescent="0.3">
      <c r="A352" s="306">
        <v>41625</v>
      </c>
      <c r="B352" s="307">
        <f t="shared" si="42"/>
        <v>12</v>
      </c>
      <c r="C352" s="307">
        <f t="shared" si="43"/>
        <v>1</v>
      </c>
      <c r="D352" s="305">
        <f t="shared" si="44"/>
        <v>18523.434231590163</v>
      </c>
      <c r="E352" s="305">
        <f>SUM(D$2:D352)</f>
        <v>2910358.698201742</v>
      </c>
      <c r="F352" s="305">
        <f>Model!$F$31</f>
        <v>2771911</v>
      </c>
      <c r="G352" s="305">
        <f>Model!$G$31</f>
        <v>2779989</v>
      </c>
      <c r="H352" s="305">
        <f>Model!$H$31</f>
        <v>2814613</v>
      </c>
      <c r="I352" s="305">
        <f>Model!$I$31</f>
        <v>2798744</v>
      </c>
      <c r="J352" s="305" t="e">
        <f>Model!#REF!</f>
        <v>#REF!</v>
      </c>
      <c r="K352" s="308" t="str">
        <f t="shared" si="45"/>
        <v xml:space="preserve">  </v>
      </c>
      <c r="L352" s="308" t="str">
        <f t="shared" si="46"/>
        <v xml:space="preserve">  </v>
      </c>
      <c r="M352" s="308" t="str">
        <f t="shared" si="47"/>
        <v xml:space="preserve">  </v>
      </c>
      <c r="N352" s="308" t="str">
        <f t="shared" si="48"/>
        <v xml:space="preserve">  </v>
      </c>
      <c r="O352" s="308" t="e">
        <f t="shared" si="49"/>
        <v>#REF!</v>
      </c>
    </row>
    <row r="353" spans="1:15" x14ac:dyDescent="0.3">
      <c r="A353" s="306">
        <v>41626</v>
      </c>
      <c r="B353" s="307">
        <f t="shared" si="42"/>
        <v>12</v>
      </c>
      <c r="C353" s="307">
        <f t="shared" si="43"/>
        <v>1</v>
      </c>
      <c r="D353" s="305">
        <f t="shared" si="44"/>
        <v>18523.434231590163</v>
      </c>
      <c r="E353" s="305">
        <f>SUM(D$2:D353)</f>
        <v>2928882.132433332</v>
      </c>
      <c r="F353" s="305">
        <f>Model!$F$31</f>
        <v>2771911</v>
      </c>
      <c r="G353" s="305">
        <f>Model!$G$31</f>
        <v>2779989</v>
      </c>
      <c r="H353" s="305">
        <f>Model!$H$31</f>
        <v>2814613</v>
      </c>
      <c r="I353" s="305">
        <f>Model!$I$31</f>
        <v>2798744</v>
      </c>
      <c r="J353" s="305" t="e">
        <f>Model!#REF!</f>
        <v>#REF!</v>
      </c>
      <c r="K353" s="308" t="str">
        <f t="shared" si="45"/>
        <v xml:space="preserve">  </v>
      </c>
      <c r="L353" s="308" t="str">
        <f t="shared" si="46"/>
        <v xml:space="preserve">  </v>
      </c>
      <c r="M353" s="308" t="str">
        <f t="shared" si="47"/>
        <v xml:space="preserve">  </v>
      </c>
      <c r="N353" s="308" t="str">
        <f t="shared" si="48"/>
        <v xml:space="preserve">  </v>
      </c>
      <c r="O353" s="308" t="e">
        <f t="shared" si="49"/>
        <v>#REF!</v>
      </c>
    </row>
    <row r="354" spans="1:15" x14ac:dyDescent="0.3">
      <c r="A354" s="306">
        <v>41627</v>
      </c>
      <c r="B354" s="307">
        <f t="shared" si="42"/>
        <v>12</v>
      </c>
      <c r="C354" s="307">
        <f t="shared" si="43"/>
        <v>1</v>
      </c>
      <c r="D354" s="305">
        <f t="shared" si="44"/>
        <v>18523.434231590163</v>
      </c>
      <c r="E354" s="305">
        <f>SUM(D$2:D354)</f>
        <v>2947405.5666649221</v>
      </c>
      <c r="F354" s="305">
        <f>Model!$F$31</f>
        <v>2771911</v>
      </c>
      <c r="G354" s="305">
        <f>Model!$G$31</f>
        <v>2779989</v>
      </c>
      <c r="H354" s="305">
        <f>Model!$H$31</f>
        <v>2814613</v>
      </c>
      <c r="I354" s="305">
        <f>Model!$I$31</f>
        <v>2798744</v>
      </c>
      <c r="J354" s="305" t="e">
        <f>Model!#REF!</f>
        <v>#REF!</v>
      </c>
      <c r="K354" s="308" t="str">
        <f t="shared" si="45"/>
        <v xml:space="preserve">  </v>
      </c>
      <c r="L354" s="308" t="str">
        <f t="shared" si="46"/>
        <v xml:space="preserve">  </v>
      </c>
      <c r="M354" s="308" t="str">
        <f t="shared" si="47"/>
        <v xml:space="preserve">  </v>
      </c>
      <c r="N354" s="308" t="str">
        <f t="shared" si="48"/>
        <v xml:space="preserve">  </v>
      </c>
      <c r="O354" s="308" t="e">
        <f t="shared" si="49"/>
        <v>#REF!</v>
      </c>
    </row>
    <row r="355" spans="1:15" x14ac:dyDescent="0.3">
      <c r="A355" s="306">
        <v>41628</v>
      </c>
      <c r="B355" s="307">
        <f t="shared" si="42"/>
        <v>12</v>
      </c>
      <c r="C355" s="307">
        <f t="shared" si="43"/>
        <v>1</v>
      </c>
      <c r="D355" s="305">
        <f t="shared" si="44"/>
        <v>18523.434231590163</v>
      </c>
      <c r="E355" s="305">
        <f>SUM(D$2:D355)</f>
        <v>2965929.0008965121</v>
      </c>
      <c r="F355" s="305">
        <f>Model!$F$31</f>
        <v>2771911</v>
      </c>
      <c r="G355" s="305">
        <f>Model!$G$31</f>
        <v>2779989</v>
      </c>
      <c r="H355" s="305">
        <f>Model!$H$31</f>
        <v>2814613</v>
      </c>
      <c r="I355" s="305">
        <f>Model!$I$31</f>
        <v>2798744</v>
      </c>
      <c r="J355" s="305" t="e">
        <f>Model!#REF!</f>
        <v>#REF!</v>
      </c>
      <c r="K355" s="308" t="str">
        <f t="shared" si="45"/>
        <v xml:space="preserve">  </v>
      </c>
      <c r="L355" s="308" t="str">
        <f t="shared" si="46"/>
        <v xml:space="preserve">  </v>
      </c>
      <c r="M355" s="308" t="str">
        <f t="shared" si="47"/>
        <v xml:space="preserve">  </v>
      </c>
      <c r="N355" s="308" t="str">
        <f t="shared" si="48"/>
        <v xml:space="preserve">  </v>
      </c>
      <c r="O355" s="308" t="e">
        <f t="shared" si="49"/>
        <v>#REF!</v>
      </c>
    </row>
    <row r="356" spans="1:15" x14ac:dyDescent="0.3">
      <c r="A356" s="306">
        <v>41629</v>
      </c>
      <c r="B356" s="307">
        <f t="shared" si="42"/>
        <v>12</v>
      </c>
      <c r="C356" s="307">
        <f t="shared" si="43"/>
        <v>1</v>
      </c>
      <c r="D356" s="305">
        <f t="shared" si="44"/>
        <v>18523.434231590163</v>
      </c>
      <c r="E356" s="305">
        <f>SUM(D$2:D356)</f>
        <v>2984452.4351281021</v>
      </c>
      <c r="F356" s="305">
        <f>Model!$F$31</f>
        <v>2771911</v>
      </c>
      <c r="G356" s="305">
        <f>Model!$G$31</f>
        <v>2779989</v>
      </c>
      <c r="H356" s="305">
        <f>Model!$H$31</f>
        <v>2814613</v>
      </c>
      <c r="I356" s="305">
        <f>Model!$I$31</f>
        <v>2798744</v>
      </c>
      <c r="J356" s="305" t="e">
        <f>Model!#REF!</f>
        <v>#REF!</v>
      </c>
      <c r="K356" s="308" t="str">
        <f t="shared" si="45"/>
        <v xml:space="preserve">  </v>
      </c>
      <c r="L356" s="308" t="str">
        <f t="shared" si="46"/>
        <v xml:space="preserve">  </v>
      </c>
      <c r="M356" s="308" t="str">
        <f t="shared" si="47"/>
        <v xml:space="preserve">  </v>
      </c>
      <c r="N356" s="308" t="str">
        <f t="shared" si="48"/>
        <v xml:space="preserve">  </v>
      </c>
      <c r="O356" s="308" t="e">
        <f t="shared" si="49"/>
        <v>#REF!</v>
      </c>
    </row>
    <row r="357" spans="1:15" x14ac:dyDescent="0.3">
      <c r="A357" s="306">
        <v>41630</v>
      </c>
      <c r="B357" s="307">
        <f t="shared" si="42"/>
        <v>12</v>
      </c>
      <c r="C357" s="307">
        <f t="shared" si="43"/>
        <v>1</v>
      </c>
      <c r="D357" s="305">
        <f t="shared" si="44"/>
        <v>18523.434231590163</v>
      </c>
      <c r="E357" s="305">
        <f>SUM(D$2:D357)</f>
        <v>3002975.8693596921</v>
      </c>
      <c r="F357" s="305">
        <f>Model!$F$31</f>
        <v>2771911</v>
      </c>
      <c r="G357" s="305">
        <f>Model!$G$31</f>
        <v>2779989</v>
      </c>
      <c r="H357" s="305">
        <f>Model!$H$31</f>
        <v>2814613</v>
      </c>
      <c r="I357" s="305">
        <f>Model!$I$31</f>
        <v>2798744</v>
      </c>
      <c r="J357" s="305" t="e">
        <f>Model!#REF!</f>
        <v>#REF!</v>
      </c>
      <c r="K357" s="308" t="str">
        <f t="shared" si="45"/>
        <v xml:space="preserve">  </v>
      </c>
      <c r="L357" s="308" t="str">
        <f t="shared" si="46"/>
        <v xml:space="preserve">  </v>
      </c>
      <c r="M357" s="308" t="str">
        <f t="shared" si="47"/>
        <v xml:space="preserve">  </v>
      </c>
      <c r="N357" s="308" t="str">
        <f t="shared" si="48"/>
        <v xml:space="preserve">  </v>
      </c>
      <c r="O357" s="308" t="e">
        <f t="shared" si="49"/>
        <v>#REF!</v>
      </c>
    </row>
    <row r="358" spans="1:15" x14ac:dyDescent="0.3">
      <c r="A358" s="306">
        <v>41631</v>
      </c>
      <c r="B358" s="307">
        <f t="shared" si="42"/>
        <v>12</v>
      </c>
      <c r="C358" s="307">
        <f t="shared" si="43"/>
        <v>1</v>
      </c>
      <c r="D358" s="305">
        <f t="shared" si="44"/>
        <v>18523.434231590163</v>
      </c>
      <c r="E358" s="305">
        <f>SUM(D$2:D358)</f>
        <v>3021499.3035912821</v>
      </c>
      <c r="F358" s="305">
        <f>Model!$F$31</f>
        <v>2771911</v>
      </c>
      <c r="G358" s="305">
        <f>Model!$G$31</f>
        <v>2779989</v>
      </c>
      <c r="H358" s="305">
        <f>Model!$H$31</f>
        <v>2814613</v>
      </c>
      <c r="I358" s="305">
        <f>Model!$I$31</f>
        <v>2798744</v>
      </c>
      <c r="J358" s="305" t="e">
        <f>Model!#REF!</f>
        <v>#REF!</v>
      </c>
      <c r="K358" s="308" t="str">
        <f t="shared" si="45"/>
        <v xml:space="preserve">  </v>
      </c>
      <c r="L358" s="308" t="str">
        <f t="shared" si="46"/>
        <v xml:space="preserve">  </v>
      </c>
      <c r="M358" s="308" t="str">
        <f t="shared" si="47"/>
        <v xml:space="preserve">  </v>
      </c>
      <c r="N358" s="308" t="str">
        <f t="shared" si="48"/>
        <v xml:space="preserve">  </v>
      </c>
      <c r="O358" s="308" t="e">
        <f t="shared" si="49"/>
        <v>#REF!</v>
      </c>
    </row>
    <row r="359" spans="1:15" x14ac:dyDescent="0.3">
      <c r="A359" s="306">
        <v>41632</v>
      </c>
      <c r="B359" s="307">
        <f t="shared" si="42"/>
        <v>12</v>
      </c>
      <c r="C359" s="307">
        <f t="shared" si="43"/>
        <v>1</v>
      </c>
      <c r="D359" s="305">
        <f t="shared" si="44"/>
        <v>18523.434231590163</v>
      </c>
      <c r="E359" s="305">
        <f>SUM(D$2:D359)</f>
        <v>3040022.7378228721</v>
      </c>
      <c r="F359" s="305">
        <f>Model!$F$31</f>
        <v>2771911</v>
      </c>
      <c r="G359" s="305">
        <f>Model!$G$31</f>
        <v>2779989</v>
      </c>
      <c r="H359" s="305">
        <f>Model!$H$31</f>
        <v>2814613</v>
      </c>
      <c r="I359" s="305">
        <f>Model!$I$31</f>
        <v>2798744</v>
      </c>
      <c r="J359" s="305" t="e">
        <f>Model!#REF!</f>
        <v>#REF!</v>
      </c>
      <c r="K359" s="308" t="str">
        <f t="shared" si="45"/>
        <v xml:space="preserve">  </v>
      </c>
      <c r="L359" s="308" t="str">
        <f t="shared" si="46"/>
        <v xml:space="preserve">  </v>
      </c>
      <c r="M359" s="308" t="str">
        <f t="shared" si="47"/>
        <v xml:space="preserve">  </v>
      </c>
      <c r="N359" s="308" t="str">
        <f t="shared" si="48"/>
        <v xml:space="preserve">  </v>
      </c>
      <c r="O359" s="308" t="e">
        <f t="shared" si="49"/>
        <v>#REF!</v>
      </c>
    </row>
    <row r="360" spans="1:15" x14ac:dyDescent="0.3">
      <c r="A360" s="306">
        <v>41633</v>
      </c>
      <c r="B360" s="307">
        <f t="shared" si="42"/>
        <v>12</v>
      </c>
      <c r="C360" s="307">
        <f t="shared" si="43"/>
        <v>1</v>
      </c>
      <c r="D360" s="305">
        <f t="shared" si="44"/>
        <v>18523.434231590163</v>
      </c>
      <c r="E360" s="305">
        <f>SUM(D$2:D360)</f>
        <v>3058546.1720544621</v>
      </c>
      <c r="F360" s="305">
        <f>Model!$F$31</f>
        <v>2771911</v>
      </c>
      <c r="G360" s="305">
        <f>Model!$G$31</f>
        <v>2779989</v>
      </c>
      <c r="H360" s="305">
        <f>Model!$H$31</f>
        <v>2814613</v>
      </c>
      <c r="I360" s="305">
        <f>Model!$I$31</f>
        <v>2798744</v>
      </c>
      <c r="J360" s="305" t="e">
        <f>Model!#REF!</f>
        <v>#REF!</v>
      </c>
      <c r="K360" s="308" t="str">
        <f t="shared" si="45"/>
        <v xml:space="preserve">  </v>
      </c>
      <c r="L360" s="308" t="str">
        <f t="shared" si="46"/>
        <v xml:space="preserve">  </v>
      </c>
      <c r="M360" s="308" t="str">
        <f t="shared" si="47"/>
        <v xml:space="preserve">  </v>
      </c>
      <c r="N360" s="308" t="str">
        <f t="shared" si="48"/>
        <v xml:space="preserve">  </v>
      </c>
      <c r="O360" s="308" t="e">
        <f t="shared" si="49"/>
        <v>#REF!</v>
      </c>
    </row>
    <row r="361" spans="1:15" x14ac:dyDescent="0.3">
      <c r="A361" s="306">
        <v>41634</v>
      </c>
      <c r="B361" s="307">
        <f t="shared" si="42"/>
        <v>12</v>
      </c>
      <c r="C361" s="307">
        <f t="shared" si="43"/>
        <v>1</v>
      </c>
      <c r="D361" s="305">
        <f t="shared" si="44"/>
        <v>18523.434231590163</v>
      </c>
      <c r="E361" s="305">
        <f>SUM(D$2:D361)</f>
        <v>3077069.6062860521</v>
      </c>
      <c r="F361" s="305">
        <f>Model!$F$31</f>
        <v>2771911</v>
      </c>
      <c r="G361" s="305">
        <f>Model!$G$31</f>
        <v>2779989</v>
      </c>
      <c r="H361" s="305">
        <f>Model!$H$31</f>
        <v>2814613</v>
      </c>
      <c r="I361" s="305">
        <f>Model!$I$31</f>
        <v>2798744</v>
      </c>
      <c r="J361" s="305" t="e">
        <f>Model!#REF!</f>
        <v>#REF!</v>
      </c>
      <c r="K361" s="308" t="str">
        <f t="shared" si="45"/>
        <v xml:space="preserve">  </v>
      </c>
      <c r="L361" s="308" t="str">
        <f t="shared" si="46"/>
        <v xml:space="preserve">  </v>
      </c>
      <c r="M361" s="308" t="str">
        <f t="shared" si="47"/>
        <v xml:space="preserve">  </v>
      </c>
      <c r="N361" s="308" t="str">
        <f t="shared" si="48"/>
        <v xml:space="preserve">  </v>
      </c>
      <c r="O361" s="308" t="e">
        <f t="shared" si="49"/>
        <v>#REF!</v>
      </c>
    </row>
    <row r="362" spans="1:15" x14ac:dyDescent="0.3">
      <c r="A362" s="306">
        <v>41635</v>
      </c>
      <c r="B362" s="307">
        <f t="shared" si="42"/>
        <v>12</v>
      </c>
      <c r="C362" s="307">
        <f t="shared" si="43"/>
        <v>1</v>
      </c>
      <c r="D362" s="305">
        <f t="shared" si="44"/>
        <v>18523.434231590163</v>
      </c>
      <c r="E362" s="305">
        <f>SUM(D$2:D362)</f>
        <v>3095593.0405176422</v>
      </c>
      <c r="F362" s="305">
        <f>Model!$F$31</f>
        <v>2771911</v>
      </c>
      <c r="G362" s="305">
        <f>Model!$G$31</f>
        <v>2779989</v>
      </c>
      <c r="H362" s="305">
        <f>Model!$H$31</f>
        <v>2814613</v>
      </c>
      <c r="I362" s="305">
        <f>Model!$I$31</f>
        <v>2798744</v>
      </c>
      <c r="J362" s="305" t="e">
        <f>Model!#REF!</f>
        <v>#REF!</v>
      </c>
      <c r="K362" s="308" t="str">
        <f t="shared" si="45"/>
        <v xml:space="preserve">  </v>
      </c>
      <c r="L362" s="308" t="str">
        <f t="shared" si="46"/>
        <v xml:space="preserve">  </v>
      </c>
      <c r="M362" s="308" t="str">
        <f t="shared" si="47"/>
        <v xml:space="preserve">  </v>
      </c>
      <c r="N362" s="308" t="str">
        <f t="shared" si="48"/>
        <v xml:space="preserve">  </v>
      </c>
      <c r="O362" s="308" t="e">
        <f t="shared" si="49"/>
        <v>#REF!</v>
      </c>
    </row>
    <row r="363" spans="1:15" x14ac:dyDescent="0.3">
      <c r="A363" s="306">
        <v>41636</v>
      </c>
      <c r="B363" s="307">
        <f t="shared" si="42"/>
        <v>12</v>
      </c>
      <c r="C363" s="307">
        <f t="shared" si="43"/>
        <v>1</v>
      </c>
      <c r="D363" s="305">
        <f t="shared" si="44"/>
        <v>18523.434231590163</v>
      </c>
      <c r="E363" s="305">
        <f>SUM(D$2:D363)</f>
        <v>3114116.4747492322</v>
      </c>
      <c r="F363" s="305">
        <f>Model!$F$31</f>
        <v>2771911</v>
      </c>
      <c r="G363" s="305">
        <f>Model!$G$31</f>
        <v>2779989</v>
      </c>
      <c r="H363" s="305">
        <f>Model!$H$31</f>
        <v>2814613</v>
      </c>
      <c r="I363" s="305">
        <f>Model!$I$31</f>
        <v>2798744</v>
      </c>
      <c r="J363" s="305" t="e">
        <f>Model!#REF!</f>
        <v>#REF!</v>
      </c>
      <c r="K363" s="308" t="str">
        <f t="shared" si="45"/>
        <v xml:space="preserve">  </v>
      </c>
      <c r="L363" s="308" t="str">
        <f t="shared" si="46"/>
        <v xml:space="preserve">  </v>
      </c>
      <c r="M363" s="308" t="str">
        <f t="shared" si="47"/>
        <v xml:space="preserve">  </v>
      </c>
      <c r="N363" s="308" t="str">
        <f t="shared" si="48"/>
        <v xml:space="preserve">  </v>
      </c>
      <c r="O363" s="308" t="e">
        <f t="shared" si="49"/>
        <v>#REF!</v>
      </c>
    </row>
    <row r="364" spans="1:15" x14ac:dyDescent="0.3">
      <c r="A364" s="306">
        <v>41637</v>
      </c>
      <c r="B364" s="307">
        <f t="shared" si="42"/>
        <v>12</v>
      </c>
      <c r="C364" s="307">
        <f t="shared" si="43"/>
        <v>1</v>
      </c>
      <c r="D364" s="305">
        <f t="shared" si="44"/>
        <v>18523.434231590163</v>
      </c>
      <c r="E364" s="305">
        <f>SUM(D$2:D364)</f>
        <v>3132639.9089808222</v>
      </c>
      <c r="F364" s="305">
        <f>Model!$F$31</f>
        <v>2771911</v>
      </c>
      <c r="G364" s="305">
        <f>Model!$G$31</f>
        <v>2779989</v>
      </c>
      <c r="H364" s="305">
        <f>Model!$H$31</f>
        <v>2814613</v>
      </c>
      <c r="I364" s="305">
        <f>Model!$I$31</f>
        <v>2798744</v>
      </c>
      <c r="J364" s="305" t="e">
        <f>Model!#REF!</f>
        <v>#REF!</v>
      </c>
      <c r="K364" s="308" t="str">
        <f t="shared" si="45"/>
        <v xml:space="preserve">  </v>
      </c>
      <c r="L364" s="308" t="str">
        <f t="shared" si="46"/>
        <v xml:space="preserve">  </v>
      </c>
      <c r="M364" s="308" t="str">
        <f t="shared" si="47"/>
        <v xml:space="preserve">  </v>
      </c>
      <c r="N364" s="308" t="str">
        <f t="shared" si="48"/>
        <v xml:space="preserve">  </v>
      </c>
      <c r="O364" s="308" t="e">
        <f t="shared" si="49"/>
        <v>#REF!</v>
      </c>
    </row>
    <row r="365" spans="1:15" x14ac:dyDescent="0.3">
      <c r="A365" s="306">
        <v>41638</v>
      </c>
      <c r="B365" s="307">
        <f t="shared" si="42"/>
        <v>12</v>
      </c>
      <c r="C365" s="307">
        <f t="shared" si="43"/>
        <v>1</v>
      </c>
      <c r="D365" s="305">
        <f t="shared" si="44"/>
        <v>18523.434231590163</v>
      </c>
      <c r="E365" s="305">
        <f>SUM(D$2:D365)</f>
        <v>3151163.3432124122</v>
      </c>
      <c r="F365" s="305">
        <f>Model!$F$31</f>
        <v>2771911</v>
      </c>
      <c r="G365" s="305">
        <f>Model!$G$31</f>
        <v>2779989</v>
      </c>
      <c r="H365" s="305">
        <f>Model!$H$31</f>
        <v>2814613</v>
      </c>
      <c r="I365" s="305">
        <f>Model!$I$31</f>
        <v>2798744</v>
      </c>
      <c r="J365" s="305" t="e">
        <f>Model!#REF!</f>
        <v>#REF!</v>
      </c>
      <c r="K365" s="308" t="str">
        <f t="shared" si="45"/>
        <v xml:space="preserve">  </v>
      </c>
      <c r="L365" s="308" t="str">
        <f t="shared" si="46"/>
        <v xml:space="preserve">  </v>
      </c>
      <c r="M365" s="308" t="str">
        <f t="shared" si="47"/>
        <v xml:space="preserve">  </v>
      </c>
      <c r="N365" s="308" t="str">
        <f t="shared" si="48"/>
        <v xml:space="preserve">  </v>
      </c>
      <c r="O365" s="308" t="e">
        <f t="shared" si="49"/>
        <v>#REF!</v>
      </c>
    </row>
    <row r="366" spans="1:15" x14ac:dyDescent="0.3">
      <c r="A366" s="306">
        <v>41639</v>
      </c>
      <c r="B366" s="307">
        <f t="shared" si="42"/>
        <v>12</v>
      </c>
      <c r="C366" s="307">
        <f t="shared" si="43"/>
        <v>1</v>
      </c>
      <c r="D366" s="305">
        <f t="shared" si="44"/>
        <v>18523.434231590163</v>
      </c>
      <c r="E366" s="305">
        <f>SUM(D$2:D366)</f>
        <v>3169686.7774440022</v>
      </c>
      <c r="F366" s="305">
        <f>Model!$F$31</f>
        <v>2771911</v>
      </c>
      <c r="G366" s="305">
        <f>Model!$G$31</f>
        <v>2779989</v>
      </c>
      <c r="H366" s="305">
        <f>Model!$H$31</f>
        <v>2814613</v>
      </c>
      <c r="I366" s="305">
        <f>Model!$I$31</f>
        <v>2798744</v>
      </c>
      <c r="J366" s="305" t="e">
        <f>Model!#REF!</f>
        <v>#REF!</v>
      </c>
      <c r="K366" s="308" t="str">
        <f t="shared" si="45"/>
        <v xml:space="preserve">  </v>
      </c>
      <c r="L366" s="308" t="str">
        <f t="shared" si="46"/>
        <v xml:space="preserve">  </v>
      </c>
      <c r="M366" s="308" t="str">
        <f t="shared" si="47"/>
        <v xml:space="preserve">  </v>
      </c>
      <c r="N366" s="308" t="str">
        <f t="shared" si="48"/>
        <v xml:space="preserve">  </v>
      </c>
      <c r="O366" s="308" t="e">
        <f t="shared" si="49"/>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
  <sheetViews>
    <sheetView topLeftCell="E1" workbookViewId="0">
      <selection activeCell="G11" sqref="G11"/>
    </sheetView>
  </sheetViews>
  <sheetFormatPr defaultRowHeight="14.4" x14ac:dyDescent="0.3"/>
  <cols>
    <col min="1" max="1" width="12.33203125" style="223" bestFit="1" customWidth="1"/>
    <col min="2" max="2" width="12.33203125" style="302" customWidth="1"/>
    <col min="3" max="3" width="17.44140625" bestFit="1" customWidth="1"/>
    <col min="4" max="6" width="18.44140625" bestFit="1" customWidth="1"/>
    <col min="7" max="14" width="19.44140625" bestFit="1" customWidth="1"/>
  </cols>
  <sheetData>
    <row r="1" spans="1:14" x14ac:dyDescent="0.3">
      <c r="A1" s="223" t="s">
        <v>139</v>
      </c>
      <c r="C1" t="str">
        <f>Model!G21</f>
        <v>Jan</v>
      </c>
      <c r="D1" s="223" t="str">
        <f>Model!H21</f>
        <v>Feb</v>
      </c>
      <c r="E1" s="223" t="str">
        <f>Model!I21</f>
        <v>Mar</v>
      </c>
      <c r="F1" s="223" t="str">
        <f>Model!J21</f>
        <v>Apr</v>
      </c>
      <c r="G1" s="223" t="str">
        <f>Model!K21</f>
        <v>May</v>
      </c>
      <c r="H1" s="223" t="str">
        <f>Model!L21</f>
        <v>Jun</v>
      </c>
      <c r="I1" s="223" t="str">
        <f>Model!M21</f>
        <v>Jul</v>
      </c>
      <c r="J1" s="223" t="str">
        <f>Model!N21</f>
        <v>Aug</v>
      </c>
      <c r="K1" s="223" t="str">
        <f>Model!O21</f>
        <v>Sep</v>
      </c>
      <c r="L1" s="223" t="str">
        <f>Model!P21</f>
        <v>Oct</v>
      </c>
      <c r="M1" s="223" t="str">
        <f>Model!Q21</f>
        <v>Nov</v>
      </c>
      <c r="N1" s="223" t="str">
        <f>Model!R21</f>
        <v>Dec</v>
      </c>
    </row>
    <row r="2" spans="1:14" x14ac:dyDescent="0.3">
      <c r="A2" s="223" t="s">
        <v>140</v>
      </c>
      <c r="B2" s="302">
        <v>0</v>
      </c>
      <c r="C2" s="317">
        <f>SUM(Model!$G22:'Model'!G22)</f>
        <v>119094.37625669493</v>
      </c>
      <c r="D2" s="317">
        <f>SUM(Model!$G22:'Model'!H22)</f>
        <v>226663.49029500003</v>
      </c>
      <c r="E2" s="317">
        <f>SUM(Model!$G22:'Model'!I22)</f>
        <v>369511.26730081969</v>
      </c>
      <c r="F2" s="317">
        <f>SUM(Model!$G22:'Model'!J22)</f>
        <v>507751.0515</v>
      </c>
      <c r="G2" s="317">
        <f>SUM(Model!$G22:'Model'!K22)</f>
        <v>598781.75960449176</v>
      </c>
      <c r="H2" s="317">
        <f>SUM(Model!$G22:'Model'!L22)</f>
        <v>686875.99325399997</v>
      </c>
      <c r="I2" s="317">
        <f>SUM(Model!$G22:'Model'!M22)</f>
        <v>1170101.053539</v>
      </c>
      <c r="J2" s="317">
        <f>SUM(Model!$G22:'Model'!N22)</f>
        <v>1653326.1138240001</v>
      </c>
      <c r="K2" s="317">
        <f>SUM(Model!$G22:'Model'!O22)</f>
        <v>1843374.2329189181</v>
      </c>
      <c r="L2" s="317">
        <f>SUM(Model!$G22:'Model'!P22)</f>
        <v>2039757.2893170002</v>
      </c>
      <c r="M2" s="317">
        <f>SUM(Model!$G22:'Model'!Q22)</f>
        <v>2595460.3162647053</v>
      </c>
      <c r="N2" s="317">
        <f>SUM(Model!$G22:'Model'!R22)</f>
        <v>3169686.7774440004</v>
      </c>
    </row>
    <row r="3" spans="1:14" x14ac:dyDescent="0.3">
      <c r="A3" s="223" t="s">
        <v>269</v>
      </c>
      <c r="B3" s="222">
        <f>Model!$F$31</f>
        <v>2771911</v>
      </c>
      <c r="C3" s="222">
        <f>Model!$F$31</f>
        <v>2771911</v>
      </c>
      <c r="D3" s="222">
        <f>Model!$F$31</f>
        <v>2771911</v>
      </c>
      <c r="E3" s="222">
        <f>Model!$F$31</f>
        <v>2771911</v>
      </c>
      <c r="F3" s="222">
        <f>Model!$F$31</f>
        <v>2771911</v>
      </c>
      <c r="G3" s="222">
        <f>Model!$F$31</f>
        <v>2771911</v>
      </c>
      <c r="H3" s="222">
        <f>Model!$F$31</f>
        <v>2771911</v>
      </c>
      <c r="I3" s="222">
        <f>Model!$F$31</f>
        <v>2771911</v>
      </c>
      <c r="J3" s="222">
        <f>Model!$F$31</f>
        <v>2771911</v>
      </c>
      <c r="K3" s="222">
        <f>Model!$F$31</f>
        <v>2771911</v>
      </c>
      <c r="L3" s="222">
        <f>Model!$F$31</f>
        <v>2771911</v>
      </c>
      <c r="M3" s="222">
        <f>Model!$F$31</f>
        <v>2771911</v>
      </c>
      <c r="N3" s="222">
        <f>Model!$F$31</f>
        <v>2771911</v>
      </c>
    </row>
    <row r="4" spans="1:14" x14ac:dyDescent="0.3">
      <c r="A4" s="223" t="s">
        <v>216</v>
      </c>
      <c r="B4" s="222">
        <f>Model!$G$31</f>
        <v>2779989</v>
      </c>
      <c r="C4" s="222">
        <f>Model!$G$31</f>
        <v>2779989</v>
      </c>
      <c r="D4" s="222">
        <f>Model!$G$31</f>
        <v>2779989</v>
      </c>
      <c r="E4" s="222">
        <f>Model!$G$31</f>
        <v>2779989</v>
      </c>
      <c r="F4" s="222">
        <f>Model!$G$31</f>
        <v>2779989</v>
      </c>
      <c r="G4" s="222">
        <f>Model!$G$31</f>
        <v>2779989</v>
      </c>
      <c r="H4" s="222">
        <f>Model!$G$31</f>
        <v>2779989</v>
      </c>
      <c r="I4" s="222">
        <f>Model!$G$31</f>
        <v>2779989</v>
      </c>
      <c r="J4" s="222">
        <f>Model!$G$31</f>
        <v>2779989</v>
      </c>
      <c r="K4" s="222">
        <f>Model!$G$31</f>
        <v>2779989</v>
      </c>
      <c r="L4" s="222">
        <f>Model!$G$31</f>
        <v>2779989</v>
      </c>
      <c r="M4" s="222">
        <f>Model!$G$31</f>
        <v>2779989</v>
      </c>
      <c r="N4" s="222">
        <f>Model!$G$31</f>
        <v>2779989</v>
      </c>
    </row>
    <row r="5" spans="1:14" x14ac:dyDescent="0.3">
      <c r="A5" s="223" t="s">
        <v>217</v>
      </c>
      <c r="B5" s="222">
        <f>Model!$H$31</f>
        <v>2814613</v>
      </c>
      <c r="C5" s="222">
        <f>Model!$H$31</f>
        <v>2814613</v>
      </c>
      <c r="D5" s="222">
        <f>Model!$H$31</f>
        <v>2814613</v>
      </c>
      <c r="E5" s="222">
        <f>Model!$H$31</f>
        <v>2814613</v>
      </c>
      <c r="F5" s="222">
        <f>Model!$H$31</f>
        <v>2814613</v>
      </c>
      <c r="G5" s="222">
        <f>Model!$H$31</f>
        <v>2814613</v>
      </c>
      <c r="H5" s="222">
        <f>Model!$H$31</f>
        <v>2814613</v>
      </c>
      <c r="I5" s="222">
        <f>Model!$H$31</f>
        <v>2814613</v>
      </c>
      <c r="J5" s="222">
        <f>Model!$H$31</f>
        <v>2814613</v>
      </c>
      <c r="K5" s="222">
        <f>Model!$H$31</f>
        <v>2814613</v>
      </c>
      <c r="L5" s="222">
        <f>Model!$H$31</f>
        <v>2814613</v>
      </c>
      <c r="M5" s="222">
        <f>Model!$H$31</f>
        <v>2814613</v>
      </c>
      <c r="N5" s="222">
        <f>Model!$H$31</f>
        <v>2814613</v>
      </c>
    </row>
    <row r="6" spans="1:14" x14ac:dyDescent="0.3">
      <c r="A6" s="223" t="s">
        <v>221</v>
      </c>
      <c r="B6" s="222">
        <f>Model!$I$31</f>
        <v>2798744</v>
      </c>
      <c r="C6" s="222">
        <f>Model!$I$31</f>
        <v>2798744</v>
      </c>
      <c r="D6" s="222">
        <f>Model!$I$31</f>
        <v>2798744</v>
      </c>
      <c r="E6" s="222">
        <f>Model!$I$31</f>
        <v>2798744</v>
      </c>
      <c r="F6" s="222">
        <f>Model!$I$31</f>
        <v>2798744</v>
      </c>
      <c r="G6" s="222">
        <f>Model!$I$31</f>
        <v>2798744</v>
      </c>
      <c r="H6" s="222">
        <f>Model!$I$31</f>
        <v>2798744</v>
      </c>
      <c r="I6" s="222">
        <f>Model!$I$31</f>
        <v>2798744</v>
      </c>
      <c r="J6" s="222">
        <f>Model!$I$31</f>
        <v>2798744</v>
      </c>
      <c r="K6" s="222">
        <f>Model!$I$31</f>
        <v>2798744</v>
      </c>
      <c r="L6" s="222">
        <f>Model!$I$31</f>
        <v>2798744</v>
      </c>
      <c r="M6" s="222">
        <f>Model!$I$31</f>
        <v>2798744</v>
      </c>
      <c r="N6" s="222">
        <f>Model!$I$31</f>
        <v>2798744</v>
      </c>
    </row>
    <row r="7" spans="1:14" x14ac:dyDescent="0.3">
      <c r="A7" s="223" t="s">
        <v>141</v>
      </c>
      <c r="B7" s="222" t="e">
        <f>Model!#REF!</f>
        <v>#REF!</v>
      </c>
      <c r="C7" s="222" t="e">
        <f>Model!#REF!</f>
        <v>#REF!</v>
      </c>
      <c r="D7" s="222" t="e">
        <f>Model!#REF!</f>
        <v>#REF!</v>
      </c>
      <c r="E7" s="222" t="e">
        <f>Model!#REF!</f>
        <v>#REF!</v>
      </c>
      <c r="F7" s="222" t="e">
        <f>Model!#REF!</f>
        <v>#REF!</v>
      </c>
      <c r="G7" s="222" t="e">
        <f>Model!#REF!</f>
        <v>#REF!</v>
      </c>
      <c r="H7" s="222" t="e">
        <f>Model!#REF!</f>
        <v>#REF!</v>
      </c>
      <c r="I7" s="222" t="e">
        <f>Model!#REF!</f>
        <v>#REF!</v>
      </c>
      <c r="J7" s="222" t="e">
        <f>Model!#REF!</f>
        <v>#REF!</v>
      </c>
      <c r="K7" s="222" t="e">
        <f>Model!#REF!</f>
        <v>#REF!</v>
      </c>
      <c r="L7" s="222" t="e">
        <f>Model!#REF!</f>
        <v>#REF!</v>
      </c>
      <c r="M7" s="222" t="e">
        <f>Model!#REF!</f>
        <v>#REF!</v>
      </c>
      <c r="N7" s="222" t="e">
        <f>Model!#REF!</f>
        <v>#REF!</v>
      </c>
    </row>
    <row r="11" spans="1:14" x14ac:dyDescent="0.3">
      <c r="B11" s="302" t="s">
        <v>100</v>
      </c>
    </row>
    <row r="12" spans="1:14" x14ac:dyDescent="0.3">
      <c r="B12" s="302" t="s">
        <v>51</v>
      </c>
      <c r="C12" t="s">
        <v>52</v>
      </c>
      <c r="D12" t="s">
        <v>53</v>
      </c>
      <c r="E12" t="s">
        <v>215</v>
      </c>
    </row>
    <row r="13" spans="1:14" x14ac:dyDescent="0.3">
      <c r="B13" s="302">
        <v>2771911</v>
      </c>
      <c r="C13">
        <v>2779989</v>
      </c>
      <c r="D13">
        <v>2814613</v>
      </c>
      <c r="E13">
        <v>2798744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B62"/>
  <sheetViews>
    <sheetView topLeftCell="A46" workbookViewId="0">
      <selection activeCell="D67" sqref="D67"/>
    </sheetView>
  </sheetViews>
  <sheetFormatPr defaultRowHeight="14.4" x14ac:dyDescent="0.3"/>
  <cols>
    <col min="1" max="1" width="15.109375" customWidth="1"/>
    <col min="2" max="2" width="11.109375" customWidth="1"/>
    <col min="15" max="15" width="16.33203125" customWidth="1"/>
    <col min="20" max="20" width="18.6640625" customWidth="1"/>
    <col min="25" max="25" width="34.33203125" bestFit="1" customWidth="1"/>
  </cols>
  <sheetData>
    <row r="1" spans="1:28" s="18" customFormat="1" ht="15" thickBot="1" x14ac:dyDescent="0.35">
      <c r="B1" s="90" t="s">
        <v>32</v>
      </c>
      <c r="C1" s="90"/>
      <c r="D1" s="90"/>
      <c r="E1" s="90"/>
      <c r="F1" s="90"/>
      <c r="G1" s="90"/>
      <c r="H1" s="90"/>
      <c r="I1" s="90"/>
      <c r="J1" s="90"/>
      <c r="K1" s="90"/>
      <c r="L1" s="90"/>
      <c r="M1" s="90"/>
      <c r="N1" s="76" t="s">
        <v>258</v>
      </c>
      <c r="O1" s="91"/>
      <c r="P1" s="91"/>
      <c r="Q1" s="91"/>
      <c r="R1" s="91"/>
      <c r="S1" s="76" t="s">
        <v>198</v>
      </c>
      <c r="T1" s="91"/>
      <c r="U1" s="91"/>
      <c r="V1" s="91"/>
      <c r="W1" s="91"/>
      <c r="X1" s="76" t="s">
        <v>199</v>
      </c>
      <c r="Y1" s="91"/>
      <c r="Z1" s="91"/>
      <c r="AA1" s="91"/>
      <c r="AB1" s="92"/>
    </row>
    <row r="2" spans="1:28" ht="18.600000000000001" thickBot="1" x14ac:dyDescent="0.4">
      <c r="B2" s="59" t="s">
        <v>0</v>
      </c>
      <c r="C2" s="59" t="s">
        <v>1</v>
      </c>
      <c r="D2" s="59" t="s">
        <v>2</v>
      </c>
      <c r="E2" s="59" t="s">
        <v>3</v>
      </c>
      <c r="F2" s="59" t="s">
        <v>4</v>
      </c>
      <c r="G2" s="59" t="s">
        <v>5</v>
      </c>
      <c r="H2" s="59" t="s">
        <v>6</v>
      </c>
      <c r="I2" s="59" t="s">
        <v>7</v>
      </c>
      <c r="J2" s="59" t="s">
        <v>8</v>
      </c>
      <c r="K2" s="59" t="s">
        <v>9</v>
      </c>
      <c r="L2" s="59" t="s">
        <v>10</v>
      </c>
      <c r="M2" s="59" t="s">
        <v>11</v>
      </c>
      <c r="N2" s="21">
        <v>1</v>
      </c>
      <c r="O2" s="73" t="s">
        <v>259</v>
      </c>
      <c r="P2" s="74">
        <v>1</v>
      </c>
      <c r="Q2" s="74"/>
      <c r="R2" s="74"/>
      <c r="S2" s="187">
        <v>1</v>
      </c>
      <c r="T2" s="74" t="s">
        <v>200</v>
      </c>
      <c r="U2" s="74">
        <v>2</v>
      </c>
      <c r="V2" s="95"/>
      <c r="W2" s="95"/>
      <c r="X2" s="230">
        <v>1</v>
      </c>
      <c r="Y2" s="74" t="s">
        <v>203</v>
      </c>
      <c r="Z2" s="95">
        <v>2</v>
      </c>
      <c r="AA2" s="228"/>
      <c r="AB2" s="229"/>
    </row>
    <row r="3" spans="1:28" ht="18.600000000000001" thickBot="1" x14ac:dyDescent="0.4">
      <c r="A3" s="94" t="s">
        <v>33</v>
      </c>
      <c r="B3" s="7">
        <v>31</v>
      </c>
      <c r="C3" s="8">
        <v>28</v>
      </c>
      <c r="D3" s="8">
        <v>31</v>
      </c>
      <c r="E3" s="7">
        <v>30</v>
      </c>
      <c r="F3" s="7">
        <v>31</v>
      </c>
      <c r="G3" s="7">
        <v>30</v>
      </c>
      <c r="H3" s="7">
        <v>31</v>
      </c>
      <c r="I3" s="7">
        <v>31</v>
      </c>
      <c r="J3" s="7">
        <v>30</v>
      </c>
      <c r="K3" s="7">
        <v>31</v>
      </c>
      <c r="L3" s="7">
        <v>30</v>
      </c>
      <c r="M3" s="72">
        <v>31</v>
      </c>
      <c r="N3" s="22">
        <v>2</v>
      </c>
      <c r="O3" s="75" t="s">
        <v>260</v>
      </c>
      <c r="P3" s="64">
        <v>2</v>
      </c>
      <c r="Q3" s="64"/>
      <c r="R3" s="64"/>
      <c r="S3" s="187">
        <v>2</v>
      </c>
      <c r="T3" s="74" t="s">
        <v>201</v>
      </c>
      <c r="U3" s="74">
        <v>1</v>
      </c>
      <c r="V3" s="95"/>
      <c r="W3" s="95"/>
      <c r="X3" s="230">
        <v>2</v>
      </c>
      <c r="Y3" s="74" t="s">
        <v>202</v>
      </c>
      <c r="Z3" s="95">
        <v>3</v>
      </c>
      <c r="AA3" s="74"/>
      <c r="AB3" s="231"/>
    </row>
    <row r="4" spans="1:28" x14ac:dyDescent="0.3">
      <c r="A4" s="94">
        <v>1</v>
      </c>
      <c r="B4" s="58">
        <v>0</v>
      </c>
      <c r="C4" s="58">
        <v>0</v>
      </c>
      <c r="D4" s="58">
        <v>0</v>
      </c>
      <c r="E4" s="58">
        <v>0</v>
      </c>
      <c r="F4" s="58">
        <v>0</v>
      </c>
      <c r="G4" s="58">
        <v>0</v>
      </c>
      <c r="H4" s="58">
        <v>0</v>
      </c>
      <c r="I4" s="58">
        <v>0</v>
      </c>
      <c r="J4" s="58">
        <v>0</v>
      </c>
      <c r="K4" s="58">
        <v>0</v>
      </c>
      <c r="L4" s="58">
        <v>0</v>
      </c>
      <c r="M4" s="58">
        <v>0</v>
      </c>
      <c r="N4" s="70">
        <v>2</v>
      </c>
      <c r="O4" s="71">
        <f>VLOOKUP(N4,N2:P3,3,FALSE)</f>
        <v>2</v>
      </c>
      <c r="P4" s="71"/>
      <c r="Q4" s="71"/>
      <c r="R4" s="71"/>
      <c r="S4" s="187">
        <v>3</v>
      </c>
      <c r="T4" s="74"/>
      <c r="U4" s="74">
        <v>16</v>
      </c>
      <c r="V4" s="74"/>
      <c r="W4" s="74"/>
      <c r="X4" s="230">
        <v>3</v>
      </c>
      <c r="Y4" s="74" t="s">
        <v>204</v>
      </c>
      <c r="Z4" s="95">
        <v>4</v>
      </c>
      <c r="AA4" s="74"/>
      <c r="AB4" s="231"/>
    </row>
    <row r="5" spans="1:28" x14ac:dyDescent="0.3">
      <c r="A5" s="94">
        <v>2</v>
      </c>
      <c r="B5" s="58">
        <v>1</v>
      </c>
      <c r="C5" s="58">
        <v>1</v>
      </c>
      <c r="D5" s="58">
        <v>1</v>
      </c>
      <c r="E5" s="58">
        <v>1</v>
      </c>
      <c r="F5" s="58">
        <v>1</v>
      </c>
      <c r="G5" s="58">
        <v>1</v>
      </c>
      <c r="H5" s="58">
        <v>1</v>
      </c>
      <c r="I5" s="58">
        <v>1</v>
      </c>
      <c r="J5" s="58">
        <v>1</v>
      </c>
      <c r="K5" s="58">
        <v>1</v>
      </c>
      <c r="L5" s="58">
        <v>1</v>
      </c>
      <c r="M5" s="58">
        <v>1</v>
      </c>
      <c r="S5" s="187">
        <v>4</v>
      </c>
      <c r="T5" s="74"/>
      <c r="U5" s="74">
        <v>17</v>
      </c>
      <c r="V5" s="74"/>
      <c r="W5" s="74"/>
      <c r="X5" s="230">
        <v>4</v>
      </c>
      <c r="Y5" s="74" t="s">
        <v>205</v>
      </c>
      <c r="Z5" s="95">
        <v>5</v>
      </c>
      <c r="AA5" s="74"/>
      <c r="AB5" s="231"/>
    </row>
    <row r="6" spans="1:28" x14ac:dyDescent="0.3">
      <c r="A6" s="94">
        <v>3</v>
      </c>
      <c r="B6" s="58">
        <v>2</v>
      </c>
      <c r="C6" s="58">
        <v>2</v>
      </c>
      <c r="D6" s="58">
        <v>2</v>
      </c>
      <c r="E6" s="58">
        <v>2</v>
      </c>
      <c r="F6" s="58">
        <v>2</v>
      </c>
      <c r="G6" s="58">
        <v>2</v>
      </c>
      <c r="H6" s="58">
        <v>2</v>
      </c>
      <c r="I6" s="58">
        <v>2</v>
      </c>
      <c r="J6" s="58">
        <v>2</v>
      </c>
      <c r="K6" s="58">
        <v>2</v>
      </c>
      <c r="L6" s="58">
        <v>2</v>
      </c>
      <c r="M6" s="58">
        <v>2</v>
      </c>
      <c r="S6" s="187">
        <v>5</v>
      </c>
      <c r="T6" s="74"/>
      <c r="U6" s="74">
        <v>18</v>
      </c>
      <c r="V6" s="74"/>
      <c r="W6" s="74"/>
      <c r="X6" s="230">
        <v>5</v>
      </c>
      <c r="Y6" s="74" t="s">
        <v>206</v>
      </c>
      <c r="Z6" s="95">
        <v>6</v>
      </c>
      <c r="AA6" s="74"/>
      <c r="AB6" s="231"/>
    </row>
    <row r="7" spans="1:28" x14ac:dyDescent="0.3">
      <c r="A7" s="94">
        <v>4</v>
      </c>
      <c r="B7" s="58">
        <v>3</v>
      </c>
      <c r="C7" s="58">
        <v>3</v>
      </c>
      <c r="D7" s="58">
        <v>3</v>
      </c>
      <c r="E7" s="58">
        <v>3</v>
      </c>
      <c r="F7" s="58">
        <v>3</v>
      </c>
      <c r="G7" s="58">
        <v>3</v>
      </c>
      <c r="H7" s="58">
        <v>3</v>
      </c>
      <c r="I7" s="58">
        <v>3</v>
      </c>
      <c r="J7" s="58">
        <v>3</v>
      </c>
      <c r="K7" s="58">
        <v>3</v>
      </c>
      <c r="L7" s="58">
        <v>3</v>
      </c>
      <c r="M7" s="58">
        <v>3</v>
      </c>
      <c r="S7" s="187">
        <v>6</v>
      </c>
      <c r="T7" s="74"/>
      <c r="U7" s="99">
        <v>19</v>
      </c>
      <c r="V7" s="74"/>
      <c r="W7" s="74"/>
      <c r="X7" s="230">
        <v>6</v>
      </c>
      <c r="Y7" s="74" t="s">
        <v>207</v>
      </c>
      <c r="Z7" s="95">
        <v>7</v>
      </c>
      <c r="AA7" s="74"/>
      <c r="AB7" s="231"/>
    </row>
    <row r="8" spans="1:28" x14ac:dyDescent="0.3">
      <c r="A8" s="94">
        <v>5</v>
      </c>
      <c r="B8" s="58">
        <v>4</v>
      </c>
      <c r="C8" s="58">
        <v>4</v>
      </c>
      <c r="D8" s="58">
        <v>4</v>
      </c>
      <c r="E8" s="58">
        <v>4</v>
      </c>
      <c r="F8" s="58">
        <v>4</v>
      </c>
      <c r="G8" s="58">
        <v>4</v>
      </c>
      <c r="H8" s="58">
        <v>4</v>
      </c>
      <c r="I8" s="58">
        <v>4</v>
      </c>
      <c r="J8" s="58">
        <v>4</v>
      </c>
      <c r="K8" s="58">
        <v>4</v>
      </c>
      <c r="L8" s="58">
        <v>4</v>
      </c>
      <c r="M8" s="58">
        <v>4</v>
      </c>
      <c r="S8" s="188">
        <v>7</v>
      </c>
      <c r="T8" s="74"/>
      <c r="U8" s="64">
        <v>20</v>
      </c>
      <c r="V8" s="64"/>
      <c r="W8" s="64"/>
      <c r="X8" s="230">
        <v>7</v>
      </c>
      <c r="Y8" s="74" t="s">
        <v>208</v>
      </c>
      <c r="Z8" s="95">
        <v>8</v>
      </c>
      <c r="AA8" s="74"/>
      <c r="AB8" s="231"/>
    </row>
    <row r="9" spans="1:28" x14ac:dyDescent="0.3">
      <c r="A9" s="94">
        <v>6</v>
      </c>
      <c r="B9" s="58">
        <v>5</v>
      </c>
      <c r="C9" s="58">
        <v>5</v>
      </c>
      <c r="D9" s="58">
        <v>5</v>
      </c>
      <c r="E9" s="58">
        <v>5</v>
      </c>
      <c r="F9" s="58">
        <v>5</v>
      </c>
      <c r="G9" s="58">
        <v>5</v>
      </c>
      <c r="H9" s="58">
        <v>5</v>
      </c>
      <c r="I9" s="58">
        <v>5</v>
      </c>
      <c r="J9" s="58">
        <v>5</v>
      </c>
      <c r="K9" s="58">
        <v>5</v>
      </c>
      <c r="L9" s="58">
        <v>5</v>
      </c>
      <c r="M9" s="58">
        <v>5</v>
      </c>
      <c r="S9" s="70">
        <v>2</v>
      </c>
      <c r="T9" s="71">
        <f>VLOOKUP(S9,S2:U8,3,FALSE)</f>
        <v>1</v>
      </c>
      <c r="U9" s="71"/>
      <c r="V9" s="71"/>
      <c r="W9" s="71"/>
      <c r="X9" s="230">
        <v>8</v>
      </c>
      <c r="Y9" s="99" t="s">
        <v>254</v>
      </c>
      <c r="Z9" s="95">
        <v>9</v>
      </c>
      <c r="AA9" s="74"/>
      <c r="AB9" s="231"/>
    </row>
    <row r="10" spans="1:28" x14ac:dyDescent="0.3">
      <c r="A10" s="94">
        <v>7</v>
      </c>
      <c r="B10" s="58">
        <v>6</v>
      </c>
      <c r="C10" s="58">
        <v>6</v>
      </c>
      <c r="D10" s="58">
        <v>6</v>
      </c>
      <c r="E10" s="58">
        <v>6</v>
      </c>
      <c r="F10" s="58">
        <v>6</v>
      </c>
      <c r="G10" s="58">
        <v>6</v>
      </c>
      <c r="H10" s="58">
        <v>6</v>
      </c>
      <c r="I10" s="58">
        <v>6</v>
      </c>
      <c r="J10" s="58">
        <v>6</v>
      </c>
      <c r="K10" s="58">
        <v>6</v>
      </c>
      <c r="L10" s="58">
        <v>6</v>
      </c>
      <c r="M10" s="58">
        <v>6</v>
      </c>
      <c r="AA10" s="74"/>
      <c r="AB10" s="231"/>
    </row>
    <row r="11" spans="1:28" x14ac:dyDescent="0.3">
      <c r="A11" s="94">
        <v>8</v>
      </c>
      <c r="B11" s="58">
        <v>7</v>
      </c>
      <c r="C11" s="58">
        <v>7</v>
      </c>
      <c r="D11" s="58">
        <v>7</v>
      </c>
      <c r="E11" s="58">
        <v>7</v>
      </c>
      <c r="F11" s="58">
        <v>7</v>
      </c>
      <c r="G11" s="58">
        <v>7</v>
      </c>
      <c r="H11" s="58">
        <v>7</v>
      </c>
      <c r="I11" s="58">
        <v>7</v>
      </c>
      <c r="J11" s="58">
        <v>7</v>
      </c>
      <c r="K11" s="58">
        <v>7</v>
      </c>
      <c r="L11" s="58">
        <v>7</v>
      </c>
      <c r="M11" s="58">
        <v>7</v>
      </c>
      <c r="X11" s="230">
        <v>10</v>
      </c>
      <c r="Y11" s="74"/>
      <c r="Z11" s="95"/>
      <c r="AA11" s="74"/>
      <c r="AB11" s="231"/>
    </row>
    <row r="12" spans="1:28" x14ac:dyDescent="0.3">
      <c r="A12" s="94">
        <v>9</v>
      </c>
      <c r="B12" s="58">
        <v>8</v>
      </c>
      <c r="C12" s="58">
        <v>8</v>
      </c>
      <c r="D12" s="58">
        <v>8</v>
      </c>
      <c r="E12" s="58">
        <v>8</v>
      </c>
      <c r="F12" s="58">
        <v>8</v>
      </c>
      <c r="G12" s="58">
        <v>8</v>
      </c>
      <c r="H12" s="58">
        <v>8</v>
      </c>
      <c r="I12" s="58">
        <v>8</v>
      </c>
      <c r="J12" s="58">
        <v>8</v>
      </c>
      <c r="K12" s="58">
        <v>8</v>
      </c>
      <c r="L12" s="58">
        <v>8</v>
      </c>
      <c r="M12" s="58">
        <v>8</v>
      </c>
      <c r="X12" s="230">
        <v>11</v>
      </c>
      <c r="Y12" s="74"/>
      <c r="Z12" s="95"/>
      <c r="AA12" s="74"/>
      <c r="AB12" s="231"/>
    </row>
    <row r="13" spans="1:28" x14ac:dyDescent="0.3">
      <c r="A13" s="94">
        <v>10</v>
      </c>
      <c r="B13" s="58">
        <v>9</v>
      </c>
      <c r="C13" s="58">
        <v>9</v>
      </c>
      <c r="D13" s="58">
        <v>9</v>
      </c>
      <c r="E13" s="58">
        <v>9</v>
      </c>
      <c r="F13" s="58">
        <v>9</v>
      </c>
      <c r="G13" s="58">
        <v>9</v>
      </c>
      <c r="H13" s="58">
        <v>9</v>
      </c>
      <c r="I13" s="58">
        <v>9</v>
      </c>
      <c r="J13" s="58">
        <v>9</v>
      </c>
      <c r="K13" s="58">
        <v>9</v>
      </c>
      <c r="L13" s="58">
        <v>9</v>
      </c>
      <c r="M13" s="58">
        <v>9</v>
      </c>
      <c r="X13" s="230">
        <v>12</v>
      </c>
      <c r="Y13" s="74"/>
      <c r="Z13" s="95"/>
      <c r="AA13" s="74"/>
      <c r="AB13" s="231"/>
    </row>
    <row r="14" spans="1:28" x14ac:dyDescent="0.3">
      <c r="A14" s="94">
        <v>11</v>
      </c>
      <c r="B14" s="58">
        <v>10</v>
      </c>
      <c r="C14" s="58">
        <v>10</v>
      </c>
      <c r="D14" s="58">
        <v>10</v>
      </c>
      <c r="E14" s="58">
        <v>10</v>
      </c>
      <c r="F14" s="58">
        <v>10</v>
      </c>
      <c r="G14" s="58">
        <v>10</v>
      </c>
      <c r="H14" s="58">
        <v>10</v>
      </c>
      <c r="I14" s="58">
        <v>10</v>
      </c>
      <c r="J14" s="58">
        <v>10</v>
      </c>
      <c r="K14" s="58">
        <v>10</v>
      </c>
      <c r="L14" s="58">
        <v>10</v>
      </c>
      <c r="M14" s="58">
        <v>10</v>
      </c>
      <c r="X14" s="230">
        <v>13</v>
      </c>
      <c r="Y14" s="74"/>
      <c r="Z14" s="95"/>
      <c r="AA14" s="74"/>
      <c r="AB14" s="231"/>
    </row>
    <row r="15" spans="1:28" x14ac:dyDescent="0.3">
      <c r="A15" s="94">
        <v>12</v>
      </c>
      <c r="B15" s="58">
        <v>11</v>
      </c>
      <c r="C15" s="58">
        <v>11</v>
      </c>
      <c r="D15" s="58">
        <v>11</v>
      </c>
      <c r="E15" s="58">
        <v>11</v>
      </c>
      <c r="F15" s="58">
        <v>11</v>
      </c>
      <c r="G15" s="58">
        <v>11</v>
      </c>
      <c r="H15" s="58">
        <v>11</v>
      </c>
      <c r="I15" s="58">
        <v>11</v>
      </c>
      <c r="J15" s="58">
        <v>11</v>
      </c>
      <c r="K15" s="58">
        <v>11</v>
      </c>
      <c r="L15" s="58">
        <v>11</v>
      </c>
      <c r="M15" s="58">
        <v>11</v>
      </c>
      <c r="X15" s="230">
        <v>14</v>
      </c>
      <c r="Y15" s="74"/>
      <c r="Z15" s="95"/>
      <c r="AA15" s="74"/>
      <c r="AB15" s="231"/>
    </row>
    <row r="16" spans="1:28" x14ac:dyDescent="0.3">
      <c r="A16" s="94">
        <v>13</v>
      </c>
      <c r="B16" s="58">
        <v>12</v>
      </c>
      <c r="C16" s="58">
        <v>12</v>
      </c>
      <c r="D16" s="58">
        <v>12</v>
      </c>
      <c r="E16" s="58">
        <v>12</v>
      </c>
      <c r="F16" s="58">
        <v>12</v>
      </c>
      <c r="G16" s="58">
        <v>12</v>
      </c>
      <c r="H16" s="58">
        <v>12</v>
      </c>
      <c r="I16" s="58">
        <v>12</v>
      </c>
      <c r="J16" s="58">
        <v>12</v>
      </c>
      <c r="K16" s="58">
        <v>12</v>
      </c>
      <c r="L16" s="58">
        <v>12</v>
      </c>
      <c r="M16" s="58">
        <v>12</v>
      </c>
      <c r="X16" s="230">
        <v>15</v>
      </c>
      <c r="Y16" s="74"/>
      <c r="Z16" s="95"/>
      <c r="AA16" s="74"/>
      <c r="AB16" s="231"/>
    </row>
    <row r="17" spans="1:28" x14ac:dyDescent="0.3">
      <c r="A17" s="94">
        <v>14</v>
      </c>
      <c r="B17" s="58">
        <v>13</v>
      </c>
      <c r="C17" s="58">
        <v>13</v>
      </c>
      <c r="D17" s="58">
        <v>13</v>
      </c>
      <c r="E17" s="58">
        <v>13</v>
      </c>
      <c r="F17" s="58">
        <v>13</v>
      </c>
      <c r="G17" s="58">
        <v>13</v>
      </c>
      <c r="H17" s="58">
        <v>13</v>
      </c>
      <c r="I17" s="58">
        <v>13</v>
      </c>
      <c r="J17" s="58">
        <v>13</v>
      </c>
      <c r="K17" s="58">
        <v>13</v>
      </c>
      <c r="L17" s="58">
        <v>13</v>
      </c>
      <c r="M17" s="58">
        <v>13</v>
      </c>
      <c r="X17" s="230">
        <v>16</v>
      </c>
      <c r="Y17" s="74"/>
      <c r="Z17" s="95"/>
      <c r="AA17" s="74"/>
      <c r="AB17" s="231"/>
    </row>
    <row r="18" spans="1:28" x14ac:dyDescent="0.3">
      <c r="A18" s="94">
        <v>15</v>
      </c>
      <c r="B18" s="58">
        <v>14</v>
      </c>
      <c r="C18" s="58">
        <v>14</v>
      </c>
      <c r="D18" s="58">
        <v>14</v>
      </c>
      <c r="E18" s="58">
        <v>14</v>
      </c>
      <c r="F18" s="58">
        <v>14</v>
      </c>
      <c r="G18" s="58">
        <v>14</v>
      </c>
      <c r="H18" s="58">
        <v>14</v>
      </c>
      <c r="I18" s="58">
        <v>14</v>
      </c>
      <c r="J18" s="58">
        <v>14</v>
      </c>
      <c r="K18" s="58">
        <v>14</v>
      </c>
      <c r="L18" s="58">
        <v>14</v>
      </c>
      <c r="M18" s="58">
        <v>14</v>
      </c>
      <c r="X18" s="230">
        <v>17</v>
      </c>
      <c r="Y18" s="74"/>
      <c r="Z18" s="95"/>
      <c r="AA18" s="74"/>
      <c r="AB18" s="231"/>
    </row>
    <row r="19" spans="1:28" x14ac:dyDescent="0.3">
      <c r="A19" s="94">
        <v>16</v>
      </c>
      <c r="B19" s="58">
        <v>15</v>
      </c>
      <c r="C19" s="58">
        <v>15</v>
      </c>
      <c r="D19" s="58">
        <v>15</v>
      </c>
      <c r="E19" s="58">
        <v>15</v>
      </c>
      <c r="F19" s="58">
        <v>15</v>
      </c>
      <c r="G19" s="58">
        <v>15</v>
      </c>
      <c r="H19" s="58">
        <v>15</v>
      </c>
      <c r="I19" s="58">
        <v>15</v>
      </c>
      <c r="J19" s="58">
        <v>15</v>
      </c>
      <c r="K19" s="58">
        <v>15</v>
      </c>
      <c r="L19" s="58">
        <v>15</v>
      </c>
      <c r="M19" s="58">
        <v>15</v>
      </c>
      <c r="X19" s="230">
        <v>18</v>
      </c>
      <c r="Y19" s="74"/>
      <c r="Z19" s="74"/>
      <c r="AA19" s="74"/>
      <c r="AB19" s="231"/>
    </row>
    <row r="20" spans="1:28" x14ac:dyDescent="0.3">
      <c r="A20" s="94">
        <v>17</v>
      </c>
      <c r="B20" s="58">
        <v>16</v>
      </c>
      <c r="C20" s="58">
        <v>16</v>
      </c>
      <c r="D20" s="58">
        <v>16</v>
      </c>
      <c r="E20" s="58">
        <v>16</v>
      </c>
      <c r="F20" s="58">
        <v>16</v>
      </c>
      <c r="G20" s="58">
        <v>16</v>
      </c>
      <c r="H20" s="58">
        <v>16</v>
      </c>
      <c r="I20" s="58">
        <v>16</v>
      </c>
      <c r="J20" s="58">
        <v>16</v>
      </c>
      <c r="K20" s="58">
        <v>16</v>
      </c>
      <c r="L20" s="58">
        <v>16</v>
      </c>
      <c r="M20" s="58">
        <v>16</v>
      </c>
      <c r="X20" s="230">
        <v>19</v>
      </c>
      <c r="Y20" s="74"/>
      <c r="Z20" s="74"/>
      <c r="AA20" s="74"/>
      <c r="AB20" s="231"/>
    </row>
    <row r="21" spans="1:28" x14ac:dyDescent="0.3">
      <c r="A21" s="94">
        <v>18</v>
      </c>
      <c r="B21" s="58">
        <v>17</v>
      </c>
      <c r="C21" s="58">
        <v>17</v>
      </c>
      <c r="D21" s="58">
        <v>17</v>
      </c>
      <c r="E21" s="58">
        <v>17</v>
      </c>
      <c r="F21" s="58">
        <v>17</v>
      </c>
      <c r="G21" s="58">
        <v>17</v>
      </c>
      <c r="H21" s="58">
        <v>17</v>
      </c>
      <c r="I21" s="58">
        <v>17</v>
      </c>
      <c r="J21" s="58">
        <v>17</v>
      </c>
      <c r="K21" s="58">
        <v>17</v>
      </c>
      <c r="L21" s="58">
        <v>17</v>
      </c>
      <c r="M21" s="58">
        <v>17</v>
      </c>
      <c r="X21" s="230">
        <v>20</v>
      </c>
      <c r="Y21" s="74"/>
      <c r="Z21" s="74"/>
      <c r="AA21" s="74"/>
      <c r="AB21" s="231"/>
    </row>
    <row r="22" spans="1:28" ht="15" thickBot="1" x14ac:dyDescent="0.35">
      <c r="A22" s="94">
        <v>19</v>
      </c>
      <c r="B22" s="58">
        <v>18</v>
      </c>
      <c r="C22" s="58">
        <v>18</v>
      </c>
      <c r="D22" s="58">
        <v>18</v>
      </c>
      <c r="E22" s="58">
        <v>18</v>
      </c>
      <c r="F22" s="58">
        <v>18</v>
      </c>
      <c r="G22" s="58">
        <v>18</v>
      </c>
      <c r="H22" s="58">
        <v>18</v>
      </c>
      <c r="I22" s="58">
        <v>18</v>
      </c>
      <c r="J22" s="58">
        <v>18</v>
      </c>
      <c r="K22" s="58">
        <v>18</v>
      </c>
      <c r="L22" s="58">
        <v>18</v>
      </c>
      <c r="M22" s="58">
        <v>18</v>
      </c>
      <c r="X22" s="232"/>
      <c r="Y22" s="233"/>
      <c r="Z22" s="234"/>
      <c r="AA22" s="233"/>
      <c r="AB22" s="235"/>
    </row>
    <row r="23" spans="1:28" x14ac:dyDescent="0.3">
      <c r="A23" s="94">
        <v>20</v>
      </c>
      <c r="B23" s="58">
        <v>19</v>
      </c>
      <c r="C23" s="58">
        <v>19</v>
      </c>
      <c r="D23" s="58">
        <v>19</v>
      </c>
      <c r="E23" s="58">
        <v>19</v>
      </c>
      <c r="F23" s="58">
        <v>19</v>
      </c>
      <c r="G23" s="58">
        <v>19</v>
      </c>
      <c r="H23" s="58">
        <v>19</v>
      </c>
      <c r="I23" s="58">
        <v>19</v>
      </c>
      <c r="J23" s="58">
        <v>19</v>
      </c>
      <c r="K23" s="58">
        <v>19</v>
      </c>
      <c r="L23" s="58">
        <v>19</v>
      </c>
      <c r="M23" s="58">
        <v>19</v>
      </c>
      <c r="X23" s="87">
        <v>3</v>
      </c>
      <c r="Y23" s="88">
        <f>VLOOKUP(X23,X2:Z9,3,FALSE)</f>
        <v>4</v>
      </c>
      <c r="Z23" s="88"/>
      <c r="AA23" s="88"/>
      <c r="AB23" s="89"/>
    </row>
    <row r="24" spans="1:28" x14ac:dyDescent="0.3">
      <c r="A24" s="94">
        <v>21</v>
      </c>
      <c r="B24" s="58">
        <v>20</v>
      </c>
      <c r="C24" s="58">
        <v>20</v>
      </c>
      <c r="D24" s="58">
        <v>20</v>
      </c>
      <c r="E24" s="58">
        <v>20</v>
      </c>
      <c r="F24" s="58">
        <v>20</v>
      </c>
      <c r="G24" s="58">
        <v>20</v>
      </c>
      <c r="H24" s="58">
        <v>20</v>
      </c>
      <c r="I24" s="58">
        <v>20</v>
      </c>
      <c r="J24" s="58">
        <v>20</v>
      </c>
      <c r="K24" s="58">
        <v>20</v>
      </c>
      <c r="L24" s="58">
        <v>20</v>
      </c>
      <c r="M24" s="58">
        <v>20</v>
      </c>
    </row>
    <row r="25" spans="1:28" x14ac:dyDescent="0.3">
      <c r="A25" s="94">
        <v>22</v>
      </c>
      <c r="B25" s="58">
        <v>21</v>
      </c>
      <c r="C25" s="58">
        <v>21</v>
      </c>
      <c r="D25" s="58">
        <v>21</v>
      </c>
      <c r="E25" s="58">
        <v>21</v>
      </c>
      <c r="F25" s="58">
        <v>21</v>
      </c>
      <c r="G25" s="58">
        <v>21</v>
      </c>
      <c r="H25" s="58">
        <v>21</v>
      </c>
      <c r="I25" s="58">
        <v>21</v>
      </c>
      <c r="J25" s="58">
        <v>21</v>
      </c>
      <c r="K25" s="58">
        <v>21</v>
      </c>
      <c r="L25" s="58">
        <v>21</v>
      </c>
      <c r="M25" s="58">
        <v>21</v>
      </c>
    </row>
    <row r="26" spans="1:28" x14ac:dyDescent="0.3">
      <c r="A26" s="94">
        <v>23</v>
      </c>
      <c r="B26" s="58">
        <v>22</v>
      </c>
      <c r="C26" s="58">
        <v>22</v>
      </c>
      <c r="D26" s="58">
        <v>22</v>
      </c>
      <c r="E26" s="58">
        <v>22</v>
      </c>
      <c r="F26" s="58">
        <v>22</v>
      </c>
      <c r="G26" s="58">
        <v>22</v>
      </c>
      <c r="H26" s="58">
        <v>22</v>
      </c>
      <c r="I26" s="58">
        <v>22</v>
      </c>
      <c r="J26" s="58">
        <v>22</v>
      </c>
      <c r="K26" s="58">
        <v>22</v>
      </c>
      <c r="L26" s="58">
        <v>22</v>
      </c>
      <c r="M26" s="58">
        <v>22</v>
      </c>
    </row>
    <row r="27" spans="1:28" x14ac:dyDescent="0.3">
      <c r="A27" s="94">
        <v>24</v>
      </c>
      <c r="B27" s="58">
        <v>23</v>
      </c>
      <c r="C27" s="58">
        <v>23</v>
      </c>
      <c r="D27" s="58">
        <v>23</v>
      </c>
      <c r="E27" s="58">
        <v>23</v>
      </c>
      <c r="F27" s="58">
        <v>23</v>
      </c>
      <c r="G27" s="58">
        <v>23</v>
      </c>
      <c r="H27" s="58">
        <v>23</v>
      </c>
      <c r="I27" s="58">
        <v>23</v>
      </c>
      <c r="J27" s="58">
        <v>23</v>
      </c>
      <c r="K27" s="58">
        <v>23</v>
      </c>
      <c r="L27" s="58">
        <v>23</v>
      </c>
      <c r="M27" s="58">
        <v>23</v>
      </c>
    </row>
    <row r="28" spans="1:28" x14ac:dyDescent="0.3">
      <c r="A28" s="94">
        <v>25</v>
      </c>
      <c r="B28" s="58">
        <v>24</v>
      </c>
      <c r="C28" s="58">
        <v>24</v>
      </c>
      <c r="D28" s="58">
        <v>24</v>
      </c>
      <c r="E28" s="58">
        <v>24</v>
      </c>
      <c r="F28" s="58">
        <v>24</v>
      </c>
      <c r="G28" s="58">
        <v>24</v>
      </c>
      <c r="H28" s="58">
        <v>24</v>
      </c>
      <c r="I28" s="58">
        <v>24</v>
      </c>
      <c r="J28" s="58">
        <v>24</v>
      </c>
      <c r="K28" s="58">
        <v>24</v>
      </c>
      <c r="L28" s="58">
        <v>24</v>
      </c>
      <c r="M28" s="58">
        <v>24</v>
      </c>
    </row>
    <row r="29" spans="1:28" x14ac:dyDescent="0.3">
      <c r="A29" s="94">
        <v>26</v>
      </c>
      <c r="B29" s="58">
        <v>25</v>
      </c>
      <c r="C29" s="58">
        <v>25</v>
      </c>
      <c r="D29" s="58">
        <v>25</v>
      </c>
      <c r="E29" s="58">
        <v>25</v>
      </c>
      <c r="F29" s="58">
        <v>25</v>
      </c>
      <c r="G29" s="58">
        <v>25</v>
      </c>
      <c r="H29" s="58">
        <v>25</v>
      </c>
      <c r="I29" s="58">
        <v>25</v>
      </c>
      <c r="J29" s="58">
        <v>25</v>
      </c>
      <c r="K29" s="58">
        <v>25</v>
      </c>
      <c r="L29" s="58">
        <v>25</v>
      </c>
      <c r="M29" s="58">
        <v>25</v>
      </c>
    </row>
    <row r="30" spans="1:28" x14ac:dyDescent="0.3">
      <c r="A30" s="94">
        <v>27</v>
      </c>
      <c r="B30" s="58">
        <v>26</v>
      </c>
      <c r="C30" s="58">
        <v>26</v>
      </c>
      <c r="D30" s="58">
        <v>26</v>
      </c>
      <c r="E30" s="58">
        <v>26</v>
      </c>
      <c r="F30" s="58">
        <v>26</v>
      </c>
      <c r="G30" s="58">
        <v>26</v>
      </c>
      <c r="H30" s="58">
        <v>26</v>
      </c>
      <c r="I30" s="58">
        <v>26</v>
      </c>
      <c r="J30" s="58">
        <v>26</v>
      </c>
      <c r="K30" s="58">
        <v>26</v>
      </c>
      <c r="L30" s="58">
        <v>26</v>
      </c>
      <c r="M30" s="58">
        <v>26</v>
      </c>
    </row>
    <row r="31" spans="1:28" x14ac:dyDescent="0.3">
      <c r="A31" s="94">
        <v>28</v>
      </c>
      <c r="B31" s="58">
        <v>27</v>
      </c>
      <c r="C31" s="58">
        <v>27</v>
      </c>
      <c r="D31" s="58">
        <v>27</v>
      </c>
      <c r="E31" s="58">
        <v>27</v>
      </c>
      <c r="F31" s="58">
        <v>27</v>
      </c>
      <c r="G31" s="58">
        <v>27</v>
      </c>
      <c r="H31" s="58">
        <v>27</v>
      </c>
      <c r="I31" s="58">
        <v>27</v>
      </c>
      <c r="J31" s="58">
        <v>27</v>
      </c>
      <c r="K31" s="58">
        <v>27</v>
      </c>
      <c r="L31" s="58">
        <v>27</v>
      </c>
      <c r="M31" s="58">
        <v>27</v>
      </c>
    </row>
    <row r="32" spans="1:28" x14ac:dyDescent="0.3">
      <c r="A32" s="94">
        <v>29</v>
      </c>
      <c r="B32" s="58">
        <v>28</v>
      </c>
      <c r="C32" s="58">
        <v>28</v>
      </c>
      <c r="D32" s="58">
        <v>28</v>
      </c>
      <c r="E32" s="58">
        <v>28</v>
      </c>
      <c r="F32" s="58">
        <v>28</v>
      </c>
      <c r="G32" s="58">
        <v>28</v>
      </c>
      <c r="H32" s="58">
        <v>28</v>
      </c>
      <c r="I32" s="58">
        <v>28</v>
      </c>
      <c r="J32" s="58">
        <v>28</v>
      </c>
      <c r="K32" s="58">
        <v>28</v>
      </c>
      <c r="L32" s="58">
        <v>28</v>
      </c>
      <c r="M32" s="58">
        <v>28</v>
      </c>
    </row>
    <row r="33" spans="1:28" x14ac:dyDescent="0.3">
      <c r="A33" s="94">
        <v>30</v>
      </c>
      <c r="B33" s="58">
        <v>29</v>
      </c>
      <c r="C33" s="58"/>
      <c r="D33" s="58">
        <v>29</v>
      </c>
      <c r="E33" s="58">
        <v>29</v>
      </c>
      <c r="F33" s="58">
        <v>29</v>
      </c>
      <c r="G33" s="58">
        <v>29</v>
      </c>
      <c r="H33" s="58">
        <v>29</v>
      </c>
      <c r="I33" s="58">
        <v>29</v>
      </c>
      <c r="J33" s="58">
        <v>29</v>
      </c>
      <c r="K33" s="58">
        <v>29</v>
      </c>
      <c r="L33" s="58">
        <v>29</v>
      </c>
      <c r="M33" s="58">
        <v>29</v>
      </c>
    </row>
    <row r="34" spans="1:28" x14ac:dyDescent="0.3">
      <c r="A34" s="94">
        <v>31</v>
      </c>
      <c r="B34" s="58">
        <v>30</v>
      </c>
      <c r="C34" s="58"/>
      <c r="D34" s="58">
        <v>30</v>
      </c>
      <c r="E34" s="58">
        <v>30</v>
      </c>
      <c r="F34" s="58">
        <v>30</v>
      </c>
      <c r="G34" s="58">
        <v>30</v>
      </c>
      <c r="H34" s="58">
        <v>30</v>
      </c>
      <c r="I34" s="58">
        <v>30</v>
      </c>
      <c r="J34" s="58">
        <v>30</v>
      </c>
      <c r="K34" s="58">
        <v>30</v>
      </c>
      <c r="L34" s="58">
        <v>30</v>
      </c>
      <c r="M34" s="58">
        <v>30</v>
      </c>
    </row>
    <row r="35" spans="1:28" x14ac:dyDescent="0.3">
      <c r="A35" s="94">
        <v>32</v>
      </c>
      <c r="B35" s="58">
        <v>31</v>
      </c>
      <c r="C35" s="58"/>
      <c r="D35" s="58">
        <v>31</v>
      </c>
      <c r="E35" s="58"/>
      <c r="F35" s="58">
        <v>31</v>
      </c>
      <c r="G35" s="58"/>
      <c r="H35" s="58">
        <v>31</v>
      </c>
      <c r="I35" s="58">
        <v>31</v>
      </c>
      <c r="J35" s="58"/>
      <c r="K35" s="58">
        <v>31</v>
      </c>
      <c r="L35" s="58"/>
      <c r="M35" s="58">
        <v>31</v>
      </c>
    </row>
    <row r="36" spans="1:28" ht="15" thickBot="1" x14ac:dyDescent="0.35">
      <c r="B36" s="18" t="s">
        <v>32</v>
      </c>
    </row>
    <row r="37" spans="1:28" s="18" customFormat="1" x14ac:dyDescent="0.3">
      <c r="A37" s="276"/>
      <c r="B37" s="277" t="s">
        <v>0</v>
      </c>
      <c r="C37" s="277" t="s">
        <v>1</v>
      </c>
      <c r="D37" s="277" t="s">
        <v>2</v>
      </c>
      <c r="E37" s="277" t="s">
        <v>3</v>
      </c>
      <c r="F37" s="277" t="s">
        <v>4</v>
      </c>
      <c r="G37" s="277" t="s">
        <v>5</v>
      </c>
      <c r="H37" s="277" t="s">
        <v>6</v>
      </c>
      <c r="I37" s="277" t="s">
        <v>7</v>
      </c>
      <c r="J37" s="277" t="s">
        <v>8</v>
      </c>
      <c r="K37" s="277" t="s">
        <v>9</v>
      </c>
      <c r="L37" s="277" t="s">
        <v>10</v>
      </c>
      <c r="M37" s="278" t="s">
        <v>11</v>
      </c>
      <c r="S37"/>
      <c r="T37"/>
      <c r="U37"/>
      <c r="V37"/>
      <c r="W37"/>
      <c r="X37"/>
      <c r="Y37"/>
      <c r="Z37"/>
      <c r="AA37"/>
      <c r="AB37"/>
    </row>
    <row r="38" spans="1:28" x14ac:dyDescent="0.3">
      <c r="A38" s="279"/>
      <c r="B38" s="97">
        <v>1</v>
      </c>
      <c r="C38" s="97">
        <v>1</v>
      </c>
      <c r="D38" s="97">
        <v>1</v>
      </c>
      <c r="E38" s="97">
        <v>1</v>
      </c>
      <c r="F38" s="97">
        <v>1</v>
      </c>
      <c r="G38" s="97">
        <v>1</v>
      </c>
      <c r="H38" s="97">
        <v>1</v>
      </c>
      <c r="I38" s="97">
        <v>1</v>
      </c>
      <c r="J38" s="97">
        <v>1</v>
      </c>
      <c r="K38" s="97">
        <v>1</v>
      </c>
      <c r="L38" s="97">
        <v>1</v>
      </c>
      <c r="M38" s="280">
        <v>1</v>
      </c>
    </row>
    <row r="39" spans="1:28" x14ac:dyDescent="0.3">
      <c r="A39" s="281" t="s">
        <v>34</v>
      </c>
      <c r="B39" s="98">
        <f t="shared" ref="B39:M39" si="0">VLOOKUP(B38,$A:$M,COLUMN(B38),FALSE)</f>
        <v>0</v>
      </c>
      <c r="C39" s="98">
        <f t="shared" si="0"/>
        <v>0</v>
      </c>
      <c r="D39" s="98">
        <f t="shared" si="0"/>
        <v>0</v>
      </c>
      <c r="E39" s="98">
        <f t="shared" si="0"/>
        <v>0</v>
      </c>
      <c r="F39" s="98">
        <f t="shared" si="0"/>
        <v>0</v>
      </c>
      <c r="G39" s="98">
        <f t="shared" si="0"/>
        <v>0</v>
      </c>
      <c r="H39" s="98">
        <f t="shared" si="0"/>
        <v>0</v>
      </c>
      <c r="I39" s="98">
        <f t="shared" si="0"/>
        <v>0</v>
      </c>
      <c r="J39" s="98">
        <f t="shared" si="0"/>
        <v>0</v>
      </c>
      <c r="K39" s="98">
        <f t="shared" si="0"/>
        <v>0</v>
      </c>
      <c r="L39" s="98">
        <f t="shared" si="0"/>
        <v>0</v>
      </c>
      <c r="M39" s="282">
        <f t="shared" si="0"/>
        <v>0</v>
      </c>
      <c r="S39" s="18"/>
      <c r="T39" s="18"/>
      <c r="U39" s="18"/>
      <c r="V39" s="18"/>
      <c r="W39" s="18"/>
    </row>
    <row r="40" spans="1:28" ht="15" thickBot="1" x14ac:dyDescent="0.35">
      <c r="A40" s="283" t="s">
        <v>48</v>
      </c>
      <c r="B40" s="284">
        <f>Model!G14</f>
        <v>0</v>
      </c>
      <c r="C40" s="284">
        <f>Model!H14</f>
        <v>0</v>
      </c>
      <c r="D40" s="284">
        <f>Model!I14</f>
        <v>0</v>
      </c>
      <c r="E40" s="284">
        <f>Model!J14</f>
        <v>0</v>
      </c>
      <c r="F40" s="284">
        <f>Model!K14</f>
        <v>0</v>
      </c>
      <c r="G40" s="284">
        <f>Model!L14</f>
        <v>0</v>
      </c>
      <c r="H40" s="284">
        <f>Model!M14</f>
        <v>0</v>
      </c>
      <c r="I40" s="284">
        <f>Model!N14</f>
        <v>0</v>
      </c>
      <c r="J40" s="284">
        <f>Model!O14</f>
        <v>0</v>
      </c>
      <c r="K40" s="284">
        <f>Model!P14</f>
        <v>0</v>
      </c>
      <c r="L40" s="284">
        <f>Model!Q14</f>
        <v>0</v>
      </c>
      <c r="M40" s="285">
        <f>Model!R14</f>
        <v>0</v>
      </c>
    </row>
    <row r="41" spans="1:28" x14ac:dyDescent="0.3">
      <c r="A41" s="95"/>
      <c r="B41" s="96"/>
      <c r="C41" s="96"/>
      <c r="D41" s="96"/>
      <c r="E41" s="96"/>
      <c r="F41" s="96"/>
      <c r="G41" s="96"/>
      <c r="H41" s="96"/>
      <c r="I41" s="96"/>
      <c r="J41" s="96"/>
      <c r="K41" s="96"/>
      <c r="L41" s="96"/>
      <c r="M41" s="96"/>
    </row>
    <row r="42" spans="1:28" s="302" customFormat="1" x14ac:dyDescent="0.3">
      <c r="A42" s="95" t="s">
        <v>140</v>
      </c>
      <c r="B42" s="29">
        <f>IF(B$40=100%,0,(B47*(1-B$40))*B55*B60)</f>
        <v>119094.37625669493</v>
      </c>
      <c r="C42" s="29">
        <f t="shared" ref="C42:M42" si="1">IF(C$40=100%,0,(C47*(1-C$40))*C55*C60)</f>
        <v>107569.11403830508</v>
      </c>
      <c r="D42" s="29">
        <f t="shared" si="1"/>
        <v>142847.77700581966</v>
      </c>
      <c r="E42" s="29">
        <f t="shared" si="1"/>
        <v>138239.78419918031</v>
      </c>
      <c r="F42" s="29">
        <f>IF(F$40=100%,0,(F47*(1-F$40))*F55*F60)</f>
        <v>91030.708104491801</v>
      </c>
      <c r="G42" s="29">
        <f t="shared" si="1"/>
        <v>88094.233649508198</v>
      </c>
      <c r="H42" s="29">
        <f t="shared" si="1"/>
        <v>483225.06028500001</v>
      </c>
      <c r="I42" s="29">
        <f t="shared" si="1"/>
        <v>483225.06028500001</v>
      </c>
      <c r="J42" s="29">
        <f t="shared" si="1"/>
        <v>190048.11909491802</v>
      </c>
      <c r="K42" s="29">
        <f t="shared" si="1"/>
        <v>196383.05639808197</v>
      </c>
      <c r="L42" s="29">
        <f t="shared" si="1"/>
        <v>555703.02694770496</v>
      </c>
      <c r="M42" s="29">
        <f t="shared" si="1"/>
        <v>574226.46117929509</v>
      </c>
      <c r="N42" s="222">
        <f>SUM(B42:M42)</f>
        <v>3169686.7774440004</v>
      </c>
    </row>
    <row r="43" spans="1:28" s="302" customFormat="1" x14ac:dyDescent="0.3">
      <c r="A43" s="95"/>
      <c r="B43" s="96"/>
      <c r="C43" s="96"/>
      <c r="D43" s="96"/>
      <c r="E43" s="96"/>
      <c r="F43" s="96"/>
      <c r="G43" s="96"/>
      <c r="H43" s="96"/>
      <c r="I43" s="96"/>
      <c r="J43" s="96"/>
      <c r="K43" s="96"/>
      <c r="L43" s="96"/>
      <c r="M43" s="96"/>
    </row>
    <row r="44" spans="1:28" s="302" customFormat="1" x14ac:dyDescent="0.3">
      <c r="A44" s="95"/>
      <c r="B44" s="96"/>
      <c r="C44" s="96"/>
      <c r="D44" s="96"/>
      <c r="E44" s="96"/>
      <c r="F44" s="96"/>
      <c r="G44" s="96"/>
      <c r="H44" s="96"/>
      <c r="I44" s="96"/>
      <c r="J44" s="96"/>
      <c r="K44" s="96"/>
      <c r="L44" s="96"/>
      <c r="M44" s="96"/>
    </row>
    <row r="45" spans="1:28" ht="15" thickBot="1" x14ac:dyDescent="0.35">
      <c r="A45" s="93"/>
    </row>
    <row r="46" spans="1:28" x14ac:dyDescent="0.3">
      <c r="A46" s="104" t="s">
        <v>47</v>
      </c>
      <c r="B46" s="105" t="s">
        <v>0</v>
      </c>
      <c r="C46" s="105" t="s">
        <v>1</v>
      </c>
      <c r="D46" s="105" t="s">
        <v>2</v>
      </c>
      <c r="E46" s="105" t="s">
        <v>3</v>
      </c>
      <c r="F46" s="105" t="s">
        <v>4</v>
      </c>
      <c r="G46" s="105" t="s">
        <v>5</v>
      </c>
      <c r="H46" s="105" t="s">
        <v>6</v>
      </c>
      <c r="I46" s="105" t="s">
        <v>7</v>
      </c>
      <c r="J46" s="105" t="s">
        <v>8</v>
      </c>
      <c r="K46" s="105" t="s">
        <v>9</v>
      </c>
      <c r="L46" s="105" t="s">
        <v>10</v>
      </c>
      <c r="M46" s="106" t="s">
        <v>11</v>
      </c>
    </row>
    <row r="47" spans="1:28" x14ac:dyDescent="0.3">
      <c r="A47" s="112" t="s">
        <v>20</v>
      </c>
      <c r="B47" s="375">
        <f>(VLOOKUP($O$4,RecLandings1!$B$4:$N$5,COLUMN(inputs!B46),FALSE))</f>
        <v>187993.98305084748</v>
      </c>
      <c r="C47" s="375">
        <f>(VLOOKUP($O$4,RecLandings1!$B$4:$N$5,COLUMN(inputs!C46),FALSE))</f>
        <v>169801.01694915254</v>
      </c>
      <c r="D47" s="375">
        <f>(VLOOKUP($O$4,RecLandings1!$B$4:$N$5,COLUMN(inputs!D46),FALSE))</f>
        <v>225489.42622950819</v>
      </c>
      <c r="E47" s="375">
        <f>(VLOOKUP($O$4,RecLandings1!$B$4:$N$5,COLUMN(inputs!E46),FALSE))</f>
        <v>218215.57377049181</v>
      </c>
      <c r="F47" s="375">
        <f>(VLOOKUP($O$4,RecLandings1!$B$4:$N$5,COLUMN(inputs!F46),FALSE))</f>
        <v>143694.65573770492</v>
      </c>
      <c r="G47" s="375">
        <f>(VLOOKUP($O$4,RecLandings1!$B$4:$N$5,COLUMN(inputs!G46),FALSE))</f>
        <v>139059.34426229508</v>
      </c>
      <c r="H47" s="375">
        <f>(VLOOKUP($O$4,RecLandings1!$B$4:$N$5,COLUMN(inputs!H46),FALSE))</f>
        <v>762785</v>
      </c>
      <c r="I47" s="375">
        <f>(VLOOKUP($O$4,RecLandings1!$B$4:$N$5,COLUMN(inputs!I46),FALSE))</f>
        <v>762785</v>
      </c>
      <c r="J47" s="375">
        <f>(VLOOKUP($O$4,RecLandings1!$B$4:$N$5,COLUMN(inputs!J46),FALSE))</f>
        <v>299996.55737704918</v>
      </c>
      <c r="K47" s="375">
        <f>(VLOOKUP($O$4,RecLandings1!$B$4:$N$5,COLUMN(inputs!K46),FALSE))</f>
        <v>309996.44262295082</v>
      </c>
      <c r="L47" s="375">
        <f>(VLOOKUP($O$4,RecLandings1!$B$4:$N$5,COLUMN(inputs!L46),FALSE))</f>
        <v>877193.60655737703</v>
      </c>
      <c r="M47" s="375">
        <f>(VLOOKUP($O$4,RecLandings1!$B$4:$N$5,COLUMN(inputs!M46),FALSE))</f>
        <v>906433.39344262297</v>
      </c>
      <c r="N47" s="222">
        <f>SUM(B47:M47)</f>
        <v>5003444</v>
      </c>
    </row>
    <row r="48" spans="1:28" x14ac:dyDescent="0.3">
      <c r="A48" s="113" t="s">
        <v>30</v>
      </c>
      <c r="B48" s="29">
        <f>IF(B$40=100%,0,((VLOOKUP($T$9,Bag_Limit!$A$4:$M$11,COLUMN(inputs!B54),FALSE))*RecLandings1!C4*(1-B$40))*B55*B60)</f>
        <v>32274.575965564331</v>
      </c>
      <c r="C48" s="31" t="e">
        <f>IF(C$40=100%,0,(RecLandings1!D5*(1-C$40))*C56*C61)</f>
        <v>#N/A</v>
      </c>
      <c r="D48" s="31" t="e">
        <f>IF(D$40=100%,0,(RecLandings1!E5*(1-D$40))*D56*D61)</f>
        <v>#N/A</v>
      </c>
      <c r="E48" s="31" t="e">
        <f>IF(E$40=100%,0,(RecLandings1!F5*(1-E$40))*E56*E61)</f>
        <v>#N/A</v>
      </c>
      <c r="F48" s="31" t="e">
        <f>IF(F$40=100%,0,(RecLandings1!G5*(1-F$40))*F56*F61)</f>
        <v>#N/A</v>
      </c>
      <c r="G48" s="31" t="e">
        <f>IF(G$40=100%,0,(RecLandings1!H5*(1-G$40))*G56*G61)</f>
        <v>#N/A</v>
      </c>
      <c r="H48" s="31" t="e">
        <f>IF(H$40=100%,0,(RecLandings1!I5*(1-H$40))*H56*H61)</f>
        <v>#N/A</v>
      </c>
      <c r="I48" s="31" t="e">
        <f>IF(I$40=100%,0,(RecLandings1!J5*(1-I$40))*I56*I61)</f>
        <v>#N/A</v>
      </c>
      <c r="J48" s="31" t="e">
        <f>IF(J$40=100%,0,(RecLandings1!K5*(1-J$40))*J56*J61)</f>
        <v>#N/A</v>
      </c>
      <c r="K48" s="31" t="e">
        <f>IF(K$40=100%,0,(RecLandings1!L5*(1-K$40))*K56*K61)</f>
        <v>#N/A</v>
      </c>
      <c r="L48" s="31" t="e">
        <f>IF(L$40=100%,0,(RecLandings1!M5*(1-L$40))*L56*L61)</f>
        <v>#N/A</v>
      </c>
      <c r="M48" s="272" t="e">
        <f>IF(M$40=100%,0,(RecLandings1!N5*(1-M$40))*M56*M61)</f>
        <v>#N/A</v>
      </c>
      <c r="N48" s="222"/>
    </row>
    <row r="49" spans="1:15" x14ac:dyDescent="0.3">
      <c r="A49" s="114" t="s">
        <v>31</v>
      </c>
      <c r="B49" s="33" t="e">
        <f>IF(B$40=100%,0,(RecLandings1!C6*(1-B$40))*B57*B62)</f>
        <v>#N/A</v>
      </c>
      <c r="C49" s="33" t="e">
        <f>IF(C$40=100%,0,(RecLandings1!D6*(1-C$40))*C57*C62)</f>
        <v>#N/A</v>
      </c>
      <c r="D49" s="33" t="e">
        <f>IF(D$40=100%,0,(RecLandings1!E6*(1-D$40))*D57*D62)</f>
        <v>#N/A</v>
      </c>
      <c r="E49" s="33" t="e">
        <f>IF(E$40=100%,0,(RecLandings1!F6*(1-E$40))*E57*E62)</f>
        <v>#N/A</v>
      </c>
      <c r="F49" s="33" t="e">
        <f>IF(F$40=100%,0,(RecLandings1!G6*(1-F$40))*F57*F62)</f>
        <v>#N/A</v>
      </c>
      <c r="G49" s="33" t="e">
        <f>IF(G$40=100%,0,(RecLandings1!H6*(1-G$40))*G57*G62)</f>
        <v>#N/A</v>
      </c>
      <c r="H49" s="33" t="e">
        <f>IF(H$40=100%,0,(RecLandings1!I6*(1-H$40))*H57*H62)</f>
        <v>#N/A</v>
      </c>
      <c r="I49" s="33" t="e">
        <f>IF(I$40=100%,0,(RecLandings1!J6*(1-I$40))*I57*I62)</f>
        <v>#N/A</v>
      </c>
      <c r="J49" s="33" t="e">
        <f>IF(J$40=100%,0,(RecLandings1!K6*(1-J$40))*J57*J62)</f>
        <v>#N/A</v>
      </c>
      <c r="K49" s="33" t="e">
        <f>IF(K$40=100%,0,(RecLandings1!L6*(1-K$40))*K57*K62)</f>
        <v>#N/A</v>
      </c>
      <c r="L49" s="33" t="e">
        <f>IF(L$40=100%,0,(RecLandings1!M6*(1-L$40))*L57*L62)</f>
        <v>#N/A</v>
      </c>
      <c r="M49" s="273" t="e">
        <f>IF(M$40=100%,0,(RecLandings1!N6*(1-M$40))*M57*M62)</f>
        <v>#N/A</v>
      </c>
      <c r="N49" s="222"/>
    </row>
    <row r="50" spans="1:15" x14ac:dyDescent="0.3">
      <c r="A50" s="113" t="s">
        <v>28</v>
      </c>
      <c r="B50" s="31" t="e">
        <f>IF(B$40=100%,0,(RecLandings1!C7*(1-B$40))*B56*B61)</f>
        <v>#N/A</v>
      </c>
      <c r="C50" s="31" t="e">
        <f>IF(C$40=100%,0,(RecLandings1!D7*(1-C$40))*C56*C61)</f>
        <v>#N/A</v>
      </c>
      <c r="D50" s="31" t="e">
        <f>IF(D$40=100%,0,(RecLandings1!E7*(1-D$40))*D56*D61)</f>
        <v>#N/A</v>
      </c>
      <c r="E50" s="31" t="e">
        <f>IF(E$40=100%,0,(RecLandings1!F7*(1-E$40))*E56*E61)</f>
        <v>#N/A</v>
      </c>
      <c r="F50" s="31" t="e">
        <f>IF(F$40=100%,0,(RecLandings1!G7*(1-F$40))*F56*F61)</f>
        <v>#N/A</v>
      </c>
      <c r="G50" s="31" t="e">
        <f>IF(G$40=100%,0,(RecLandings1!H7*(1-G$40))*G56*G61)</f>
        <v>#N/A</v>
      </c>
      <c r="H50" s="31" t="e">
        <f>IF(H$40=100%,0,(RecLandings1!I7*(1-H$40))*H56*H61)</f>
        <v>#N/A</v>
      </c>
      <c r="I50" s="31" t="e">
        <f>IF(I$40=100%,0,(RecLandings1!J7*(1-I$40))*I56*I61)</f>
        <v>#N/A</v>
      </c>
      <c r="J50" s="31" t="e">
        <f>IF(J$40=100%,0,(RecLandings1!K7*(1-J$40))*J56*J61)</f>
        <v>#N/A</v>
      </c>
      <c r="K50" s="31" t="e">
        <f>IF(K$40=100%,0,(RecLandings1!L7*(1-K$40))*K56*K61)</f>
        <v>#N/A</v>
      </c>
      <c r="L50" s="31" t="e">
        <f>IF(L$40=100%,0,(RecLandings1!M7*(1-L$40))*L56*L61)</f>
        <v>#N/A</v>
      </c>
      <c r="M50" s="272" t="e">
        <f>IF(M$40=100%,0,(RecLandings1!N7*(1-M$40))*M56*M61)</f>
        <v>#N/A</v>
      </c>
      <c r="N50" s="222"/>
    </row>
    <row r="51" spans="1:15" x14ac:dyDescent="0.3">
      <c r="A51" s="115" t="s">
        <v>29</v>
      </c>
      <c r="B51" s="33" t="e">
        <f>IF(B$40=100%,0,(RecLandings1!C8*(1-B$40))*B57*B62)</f>
        <v>#N/A</v>
      </c>
      <c r="C51" s="33" t="e">
        <f>IF(C$40=100%,0,(RecLandings1!D8*(1-C$40))*C57*C62)</f>
        <v>#N/A</v>
      </c>
      <c r="D51" s="33" t="e">
        <f>IF(D$40=100%,0,(RecLandings1!E8*(1-D$40))*D57*D62)</f>
        <v>#N/A</v>
      </c>
      <c r="E51" s="33" t="e">
        <f>IF(E$40=100%,0,(RecLandings1!F8*(1-E$40))*E57*E62)</f>
        <v>#N/A</v>
      </c>
      <c r="F51" s="33" t="e">
        <f>IF(F$40=100%,0,(RecLandings1!G8*(1-F$40))*F57*F62)</f>
        <v>#N/A</v>
      </c>
      <c r="G51" s="33" t="e">
        <f>IF(G$40=100%,0,(RecLandings1!H8*(1-G$40))*G57*G62)</f>
        <v>#N/A</v>
      </c>
      <c r="H51" s="33" t="e">
        <f>IF(H$40=100%,0,(RecLandings1!I8*(1-H$40))*H57*H62)</f>
        <v>#N/A</v>
      </c>
      <c r="I51" s="33" t="e">
        <f>IF(I$40=100%,0,(RecLandings1!J8*(1-I$40))*I57*I62)</f>
        <v>#N/A</v>
      </c>
      <c r="J51" s="33" t="e">
        <f>IF(J$40=100%,0,(RecLandings1!K8*(1-J$40))*J57*J62)</f>
        <v>#N/A</v>
      </c>
      <c r="K51" s="33" t="e">
        <f>IF(K$40=100%,0,(RecLandings1!L8*(1-K$40))*K57*K62)</f>
        <v>#N/A</v>
      </c>
      <c r="L51" s="33" t="e">
        <f>IF(L$40=100%,0,(RecLandings1!M8*(1-L$40))*L57*L62)</f>
        <v>#N/A</v>
      </c>
      <c r="M51" s="273" t="e">
        <f>IF(M$40=100%,0,(RecLandings1!N8*(1-M$40))*M57*M62)</f>
        <v>#N/A</v>
      </c>
      <c r="N51" s="222"/>
    </row>
    <row r="52" spans="1:15" ht="15" thickBot="1" x14ac:dyDescent="0.35">
      <c r="A52" s="116" t="s">
        <v>35</v>
      </c>
      <c r="B52" s="111">
        <f t="shared" ref="B52:M52" si="2">B42</f>
        <v>119094.37625669493</v>
      </c>
      <c r="C52" s="111">
        <f t="shared" si="2"/>
        <v>107569.11403830508</v>
      </c>
      <c r="D52" s="111">
        <f t="shared" si="2"/>
        <v>142847.77700581966</v>
      </c>
      <c r="E52" s="111">
        <f t="shared" si="2"/>
        <v>138239.78419918031</v>
      </c>
      <c r="F52" s="111">
        <f t="shared" si="2"/>
        <v>91030.708104491801</v>
      </c>
      <c r="G52" s="111">
        <f t="shared" si="2"/>
        <v>88094.233649508198</v>
      </c>
      <c r="H52" s="111">
        <f t="shared" si="2"/>
        <v>483225.06028500001</v>
      </c>
      <c r="I52" s="111">
        <f t="shared" si="2"/>
        <v>483225.06028500001</v>
      </c>
      <c r="J52" s="111">
        <f t="shared" si="2"/>
        <v>190048.11909491802</v>
      </c>
      <c r="K52" s="111">
        <f t="shared" si="2"/>
        <v>196383.05639808197</v>
      </c>
      <c r="L52" s="111">
        <f t="shared" si="2"/>
        <v>555703.02694770496</v>
      </c>
      <c r="M52" s="111">
        <f t="shared" si="2"/>
        <v>574226.46117929509</v>
      </c>
      <c r="N52" s="17">
        <f>SUM(B52:M52)</f>
        <v>3169686.7774440004</v>
      </c>
    </row>
    <row r="53" spans="1:15" ht="15" thickBot="1" x14ac:dyDescent="0.35"/>
    <row r="54" spans="1:15" x14ac:dyDescent="0.3">
      <c r="A54" s="104" t="s">
        <v>55</v>
      </c>
      <c r="B54" s="105" t="s">
        <v>0</v>
      </c>
      <c r="C54" s="105" t="s">
        <v>1</v>
      </c>
      <c r="D54" s="105" t="s">
        <v>2</v>
      </c>
      <c r="E54" s="105" t="s">
        <v>3</v>
      </c>
      <c r="F54" s="105" t="s">
        <v>4</v>
      </c>
      <c r="G54" s="105" t="s">
        <v>5</v>
      </c>
      <c r="H54" s="105" t="s">
        <v>6</v>
      </c>
      <c r="I54" s="105" t="s">
        <v>7</v>
      </c>
      <c r="J54" s="105" t="s">
        <v>8</v>
      </c>
      <c r="K54" s="105" t="s">
        <v>9</v>
      </c>
      <c r="L54" s="105" t="s">
        <v>10</v>
      </c>
      <c r="M54" s="106" t="s">
        <v>11</v>
      </c>
    </row>
    <row r="55" spans="1:15" x14ac:dyDescent="0.3">
      <c r="A55" s="112" t="s">
        <v>49</v>
      </c>
      <c r="B55" s="100">
        <f>1-(VLOOKUP($T$9,Bag_Limit!$A$4:$M$11,COLUMN(inputs!B54),FALSE))</f>
        <v>0.72899999999999998</v>
      </c>
      <c r="C55" s="100">
        <f>1-(VLOOKUP($T$9,Bag_Limit!$A$4:$M$11,COLUMN(inputs!C54),FALSE))</f>
        <v>0.72899999999999998</v>
      </c>
      <c r="D55" s="100">
        <f>1-(VLOOKUP($T$9,Bag_Limit!$A$4:$M$11,COLUMN(inputs!D54),FALSE))</f>
        <v>0.72899999999999998</v>
      </c>
      <c r="E55" s="100">
        <f>1-(VLOOKUP($T$9,Bag_Limit!$A$4:$M$11,COLUMN(inputs!E54),FALSE))</f>
        <v>0.72899999999999998</v>
      </c>
      <c r="F55" s="100">
        <f>1-(VLOOKUP($T$9,Bag_Limit!$A$4:$M$11,COLUMN(inputs!F54),FALSE))</f>
        <v>0.72899999999999998</v>
      </c>
      <c r="G55" s="100">
        <f>1-(VLOOKUP($T$9,Bag_Limit!$A$4:$M$11,COLUMN(inputs!G54),FALSE))</f>
        <v>0.72899999999999998</v>
      </c>
      <c r="H55" s="100">
        <f>1-(VLOOKUP($T$9,Bag_Limit!$A$4:$M$11,COLUMN(inputs!H54),FALSE))</f>
        <v>0.72899999999999998</v>
      </c>
      <c r="I55" s="100">
        <f>1-(VLOOKUP($T$9,Bag_Limit!$A$4:$M$11,COLUMN(inputs!I54),FALSE))</f>
        <v>0.72899999999999998</v>
      </c>
      <c r="J55" s="100">
        <f>1-(VLOOKUP($T$9,Bag_Limit!$A$4:$M$11,COLUMN(inputs!J54),FALSE))</f>
        <v>0.72899999999999998</v>
      </c>
      <c r="K55" s="100">
        <f>1-(VLOOKUP($T$9,Bag_Limit!$A$4:$M$11,COLUMN(inputs!K54),FALSE))</f>
        <v>0.72899999999999998</v>
      </c>
      <c r="L55" s="100">
        <f>1-(VLOOKUP($T$9,Bag_Limit!$A$4:$M$11,COLUMN(inputs!L54),FALSE))</f>
        <v>0.72899999999999998</v>
      </c>
      <c r="M55" s="100">
        <f>1-(VLOOKUP($T$9,Bag_Limit!$A$4:$M$11,COLUMN(inputs!M54),FALSE))</f>
        <v>0.72899999999999998</v>
      </c>
    </row>
    <row r="56" spans="1:15" x14ac:dyDescent="0.3">
      <c r="A56" s="113" t="s">
        <v>23</v>
      </c>
      <c r="B56" s="101" t="e">
        <f>1-(VLOOKUP($T$9,Bag_Limit!$A$15:$M$22,COLUMN(inputs!B55),FALSE))</f>
        <v>#N/A</v>
      </c>
      <c r="C56" s="102" t="e">
        <f>[1]inputs!$C$531-(VLOOKUP($T$9,Bag_Limit!$A$15:$M$22,COLUMN(inputs!C55),FALSE))</f>
        <v>#N/A</v>
      </c>
      <c r="D56" s="103" t="e">
        <f>1-(VLOOKUP($T$9,Bag_Limit!$A$15:$M$22,COLUMN(inputs!D55),FALSE))</f>
        <v>#N/A</v>
      </c>
      <c r="E56" s="102" t="e">
        <f>1-(VLOOKUP($T$9,Bag_Limit!$A$15:$M$22,COLUMN(inputs!E55),FALSE))</f>
        <v>#N/A</v>
      </c>
      <c r="F56" s="103" t="e">
        <f>1-(VLOOKUP($T$9,Bag_Limit!$A$15:$M$22,COLUMN(inputs!F55),FALSE))</f>
        <v>#N/A</v>
      </c>
      <c r="G56" s="102" t="e">
        <f>1-(VLOOKUP($T$9,Bag_Limit!$A$15:$M$22,COLUMN(inputs!G55),FALSE))</f>
        <v>#N/A</v>
      </c>
      <c r="H56" s="103" t="e">
        <f>1-(VLOOKUP($T$9,Bag_Limit!$A$15:$M$22,COLUMN(inputs!H55),FALSE))</f>
        <v>#N/A</v>
      </c>
      <c r="I56" s="102" t="e">
        <f>1-(VLOOKUP($T$9,Bag_Limit!$A$15:$M$22,COLUMN(inputs!I55),FALSE))</f>
        <v>#N/A</v>
      </c>
      <c r="J56" s="103" t="e">
        <f>1-(VLOOKUP($T$9,Bag_Limit!$A$15:$M$22,COLUMN(inputs!J55),FALSE))</f>
        <v>#N/A</v>
      </c>
      <c r="K56" s="102" t="e">
        <f>1-(VLOOKUP($T$9,Bag_Limit!$A$15:$M$22,COLUMN(inputs!K55),FALSE))</f>
        <v>#N/A</v>
      </c>
      <c r="L56" s="103" t="e">
        <f>1-(VLOOKUP($T$9,Bag_Limit!$A$15:$M$22,COLUMN(inputs!L55),FALSE))</f>
        <v>#N/A</v>
      </c>
      <c r="M56" s="107" t="e">
        <f>1-(VLOOKUP($T$9,Bag_Limit!$A$15:$M$22,COLUMN(inputs!M55),FALSE))</f>
        <v>#N/A</v>
      </c>
    </row>
    <row r="57" spans="1:15" ht="15" thickBot="1" x14ac:dyDescent="0.35">
      <c r="A57" s="117" t="s">
        <v>24</v>
      </c>
      <c r="B57" s="108" t="e">
        <f>1-(VLOOKUP($T$9,Bag_Limit!$A$26:$M$33,COLUMN(inputs!B56),FALSE))</f>
        <v>#N/A</v>
      </c>
      <c r="C57" s="109" t="e">
        <f>1-(VLOOKUP($T$9,Bag_Limit!$A$26:$M$33,COLUMN(inputs!C56),FALSE))</f>
        <v>#N/A</v>
      </c>
      <c r="D57" s="108" t="e">
        <f>1-(VLOOKUP($T$9,Bag_Limit!$A$26:$M$33,COLUMN(inputs!D56),FALSE))</f>
        <v>#N/A</v>
      </c>
      <c r="E57" s="109" t="e">
        <f>1-(VLOOKUP($T$9,Bag_Limit!$A$26:$M$33,COLUMN(inputs!E56),FALSE))</f>
        <v>#N/A</v>
      </c>
      <c r="F57" s="108" t="e">
        <f>1-(VLOOKUP($T$9,Bag_Limit!$A$26:$M$33,COLUMN(inputs!F56),FALSE))</f>
        <v>#N/A</v>
      </c>
      <c r="G57" s="109" t="e">
        <f>1-(VLOOKUP($T$9,Bag_Limit!$A$26:$M$33,COLUMN(inputs!G56),FALSE))</f>
        <v>#N/A</v>
      </c>
      <c r="H57" s="108" t="e">
        <f>1-(VLOOKUP($T$9,Bag_Limit!$A$26:$M$33,COLUMN(inputs!H56),FALSE))</f>
        <v>#N/A</v>
      </c>
      <c r="I57" s="109" t="e">
        <f>1-(VLOOKUP($T$9,Bag_Limit!$A$26:$M$33,COLUMN(inputs!I56),FALSE))</f>
        <v>#N/A</v>
      </c>
      <c r="J57" s="108" t="e">
        <f>1-(VLOOKUP($T$9,Bag_Limit!$A$26:$M$33,COLUMN(inputs!J56),FALSE))</f>
        <v>#N/A</v>
      </c>
      <c r="K57" s="109" t="e">
        <f>1-(VLOOKUP($T$9,Bag_Limit!$A$26:$M$33,COLUMN(inputs!K56),FALSE))</f>
        <v>#N/A</v>
      </c>
      <c r="L57" s="108" t="e">
        <f>1-(VLOOKUP($T$9,Bag_Limit!$A$26:$M$33,COLUMN(inputs!L56),FALSE))</f>
        <v>#N/A</v>
      </c>
      <c r="M57" s="110" t="e">
        <f>1-(VLOOKUP($T$9,Bag_Limit!$A$26:$M$33,COLUMN(inputs!M56),FALSE))</f>
        <v>#N/A</v>
      </c>
    </row>
    <row r="58" spans="1:15" ht="15" thickBot="1" x14ac:dyDescent="0.35"/>
    <row r="59" spans="1:15" x14ac:dyDescent="0.3">
      <c r="A59" s="104" t="s">
        <v>199</v>
      </c>
      <c r="B59" s="105" t="s">
        <v>0</v>
      </c>
      <c r="C59" s="105" t="s">
        <v>1</v>
      </c>
      <c r="D59" s="105" t="s">
        <v>2</v>
      </c>
      <c r="E59" s="105" t="s">
        <v>3</v>
      </c>
      <c r="F59" s="105" t="s">
        <v>4</v>
      </c>
      <c r="G59" s="105" t="s">
        <v>5</v>
      </c>
      <c r="H59" s="105" t="s">
        <v>6</v>
      </c>
      <c r="I59" s="105" t="s">
        <v>7</v>
      </c>
      <c r="J59" s="105" t="s">
        <v>8</v>
      </c>
      <c r="K59" s="105" t="s">
        <v>9</v>
      </c>
      <c r="L59" s="105" t="s">
        <v>10</v>
      </c>
      <c r="M59" s="106" t="s">
        <v>11</v>
      </c>
    </row>
    <row r="60" spans="1:15" x14ac:dyDescent="0.3">
      <c r="A60" s="112" t="s">
        <v>49</v>
      </c>
      <c r="B60" s="100">
        <f>IF(ISNUMBER(1-VLOOKUP($Y$23,Vessel_Limit!$A$4:$M$23,COLUMN(inputs!B$59),FALSE)),1-VLOOKUP($Y$23,Vessel_Limit!$A$4:$M$23,COLUMN(inputs!B$59),FALSE),100%)</f>
        <v>0.86899999999999999</v>
      </c>
      <c r="C60" s="100">
        <f>IF(ISNUMBER(1-VLOOKUP($Y$23,Vessel_Limit!$A$4:$M$23,COLUMN(inputs!C$59),FALSE)),1-VLOOKUP($Y$23,Vessel_Limit!$A$4:$M$23,COLUMN(inputs!C$59),FALSE),100%)</f>
        <v>0.86899999999999999</v>
      </c>
      <c r="D60" s="100">
        <f>IF(ISNUMBER(1-VLOOKUP($Y$23,Vessel_Limit!$A$4:$M$23,COLUMN(inputs!D$59),FALSE)),1-VLOOKUP($Y$23,Vessel_Limit!$A$4:$M$23,COLUMN(inputs!D$59),FALSE),100%)</f>
        <v>0.86899999999999999</v>
      </c>
      <c r="E60" s="100">
        <f>IF(ISNUMBER(1-VLOOKUP($Y$23,Vessel_Limit!$A$4:$M$23,COLUMN(inputs!E$59),FALSE)),1-VLOOKUP($Y$23,Vessel_Limit!$A$4:$M$23,COLUMN(inputs!E$59),FALSE),100%)</f>
        <v>0.86899999999999999</v>
      </c>
      <c r="F60" s="100">
        <f>IF(ISNUMBER(1-VLOOKUP($Y$23,Vessel_Limit!$A$4:$M$23,COLUMN(inputs!F$59),FALSE)),1-VLOOKUP($Y$23,Vessel_Limit!$A$4:$M$23,COLUMN(inputs!F$59),FALSE),100%)</f>
        <v>0.86899999999999999</v>
      </c>
      <c r="G60" s="100">
        <f>IF(ISNUMBER(1-VLOOKUP($Y$23,Vessel_Limit!$A$4:$M$23,COLUMN(inputs!G$59),FALSE)),1-VLOOKUP($Y$23,Vessel_Limit!$A$4:$M$23,COLUMN(inputs!G$59),FALSE),100%)</f>
        <v>0.86899999999999999</v>
      </c>
      <c r="H60" s="100">
        <f>IF(ISNUMBER(1-VLOOKUP($Y$23,Vessel_Limit!$A$4:$M$23,COLUMN(inputs!H$59),FALSE)),1-VLOOKUP($Y$23,Vessel_Limit!$A$4:$M$23,COLUMN(inputs!H$59),FALSE),100%)</f>
        <v>0.86899999999999999</v>
      </c>
      <c r="I60" s="100">
        <f>IF(ISNUMBER(1-VLOOKUP($Y$23,Vessel_Limit!$A$4:$M$23,COLUMN(inputs!I$59),FALSE)),1-VLOOKUP($Y$23,Vessel_Limit!$A$4:$M$23,COLUMN(inputs!I$59),FALSE),100%)</f>
        <v>0.86899999999999999</v>
      </c>
      <c r="J60" s="100">
        <f>IF(ISNUMBER(1-VLOOKUP($Y$23,Vessel_Limit!$A$4:$M$23,COLUMN(inputs!J$59),FALSE)),1-VLOOKUP($Y$23,Vessel_Limit!$A$4:$M$23,COLUMN(inputs!J$59),FALSE),100%)</f>
        <v>0.86899999999999999</v>
      </c>
      <c r="K60" s="100">
        <f>IF(ISNUMBER(1-VLOOKUP($Y$23,Vessel_Limit!$A$4:$M$23,COLUMN(inputs!K$59),FALSE)),1-VLOOKUP($Y$23,Vessel_Limit!$A$4:$M$23,COLUMN(inputs!K$59),FALSE),100%)</f>
        <v>0.86899999999999999</v>
      </c>
      <c r="L60" s="100">
        <f>IF(ISNUMBER(1-VLOOKUP($Y$23,Vessel_Limit!$A$4:$M$23,COLUMN(inputs!L$59),FALSE)),1-VLOOKUP($Y$23,Vessel_Limit!$A$4:$M$23,COLUMN(inputs!L$59),FALSE),100%)</f>
        <v>0.86899999999999999</v>
      </c>
      <c r="M60" s="274">
        <f>IF(ISNUMBER(1-VLOOKUP($Y$23,Vessel_Limit!$A$4:$M$23,COLUMN(inputs!M$59),FALSE)),1-VLOOKUP($Y$23,Vessel_Limit!$A$4:$M$23,COLUMN(inputs!M$59),FALSE),100%)</f>
        <v>0.86899999999999999</v>
      </c>
      <c r="O60" s="223" t="s">
        <v>90</v>
      </c>
    </row>
    <row r="61" spans="1:15" x14ac:dyDescent="0.3">
      <c r="A61" s="113" t="s">
        <v>23</v>
      </c>
      <c r="B61" s="102">
        <f>IF(ISNUMBER(1-VLOOKUP($Y$23,Vessel_Limit!$A$27:$M$46,COLUMN(inputs!B$59),FALSE)),1-VLOOKUP($Y$23,Vessel_Limit!$A$27:$M$46,COLUMN(inputs!B$59),FALSE),100%)</f>
        <v>1</v>
      </c>
      <c r="C61" s="102">
        <f>IF(ISNUMBER(1-VLOOKUP($Y$23,Vessel_Limit!$A$27:$M$46,COLUMN(inputs!C$59),FALSE)),1-VLOOKUP($Y$23,Vessel_Limit!$A$27:$M$46,COLUMN(inputs!C$59),FALSE),100%)</f>
        <v>1</v>
      </c>
      <c r="D61" s="102">
        <f>IF(ISNUMBER(1-VLOOKUP($Y$23,Vessel_Limit!$A$27:$M$46,COLUMN(inputs!D$59),FALSE)),1-VLOOKUP($Y$23,Vessel_Limit!$A$27:$M$46,COLUMN(inputs!D$59),FALSE),100%)</f>
        <v>1</v>
      </c>
      <c r="E61" s="102">
        <f>IF(ISNUMBER(1-VLOOKUP($Y$23,Vessel_Limit!$A$27:$M$46,COLUMN(inputs!E$59),FALSE)),1-VLOOKUP($Y$23,Vessel_Limit!$A$27:$M$46,COLUMN(inputs!E$59),FALSE),100%)</f>
        <v>1</v>
      </c>
      <c r="F61" s="102">
        <f>IF(ISNUMBER(1-VLOOKUP($Y$23,Vessel_Limit!$A$27:$M$46,COLUMN(inputs!F$59),FALSE)),1-VLOOKUP($Y$23,Vessel_Limit!$A$27:$M$46,COLUMN(inputs!F$59),FALSE),100%)</f>
        <v>1</v>
      </c>
      <c r="G61" s="102">
        <f>IF(ISNUMBER(1-VLOOKUP($Y$23,Vessel_Limit!$A$27:$M$46,COLUMN(inputs!G$59),FALSE)),1-VLOOKUP($Y$23,Vessel_Limit!$A$27:$M$46,COLUMN(inputs!G$59),FALSE),100%)</f>
        <v>1</v>
      </c>
      <c r="H61" s="102">
        <f>IF(ISNUMBER(1-VLOOKUP($Y$23,Vessel_Limit!$A$27:$M$46,COLUMN(inputs!H$59),FALSE)),1-VLOOKUP($Y$23,Vessel_Limit!$A$27:$M$46,COLUMN(inputs!H$59),FALSE),100%)</f>
        <v>1</v>
      </c>
      <c r="I61" s="102">
        <f>IF(ISNUMBER(1-VLOOKUP($Y$23,Vessel_Limit!$A$27:$M$46,COLUMN(inputs!I$59),FALSE)),1-VLOOKUP($Y$23,Vessel_Limit!$A$27:$M$46,COLUMN(inputs!I$59),FALSE),100%)</f>
        <v>1</v>
      </c>
      <c r="J61" s="102">
        <f>IF(ISNUMBER(1-VLOOKUP($Y$23,Vessel_Limit!$A$27:$M$46,COLUMN(inputs!J$59),FALSE)),1-VLOOKUP($Y$23,Vessel_Limit!$A$27:$M$46,COLUMN(inputs!J$59),FALSE),100%)</f>
        <v>1</v>
      </c>
      <c r="K61" s="102">
        <f>IF(ISNUMBER(1-VLOOKUP($Y$23,Vessel_Limit!$A$27:$M$46,COLUMN(inputs!K$59),FALSE)),1-VLOOKUP($Y$23,Vessel_Limit!$A$27:$M$46,COLUMN(inputs!K$59),FALSE),100%)</f>
        <v>1</v>
      </c>
      <c r="L61" s="102">
        <f>IF(ISNUMBER(1-VLOOKUP($Y$23,Vessel_Limit!$A$27:$M$46,COLUMN(inputs!L$59),FALSE)),1-VLOOKUP($Y$23,Vessel_Limit!$A$27:$M$46,COLUMN(inputs!L$59),FALSE),100%)</f>
        <v>1</v>
      </c>
      <c r="M61" s="107">
        <f>IF(ISNUMBER(1-VLOOKUP($Y$23,Vessel_Limit!$A$27:$M$46,COLUMN(inputs!M$59),FALSE)),1-VLOOKUP($Y$23,Vessel_Limit!$A$27:$M$46,COLUMN(inputs!M$59),FALSE),100%)</f>
        <v>1</v>
      </c>
    </row>
    <row r="62" spans="1:15" ht="15" thickBot="1" x14ac:dyDescent="0.35">
      <c r="A62" s="117" t="s">
        <v>24</v>
      </c>
      <c r="B62" s="108">
        <f>IF(ISNUMBER(1-VLOOKUP($Y$23,Vessel_Limit!$A$50:$M$69,COLUMN(inputs!B$59),FALSE)),1-VLOOKUP($Y$23,Vessel_Limit!$A$50:$M$69,COLUMN(inputs!B$59),FALSE),100%)</f>
        <v>1</v>
      </c>
      <c r="C62" s="108">
        <f>IF(ISNUMBER(1-VLOOKUP($Y$23,Vessel_Limit!$A$50:$M$69,COLUMN(inputs!C$59),FALSE)),1-VLOOKUP($Y$23,Vessel_Limit!$A$50:$M$69,COLUMN(inputs!C$59),FALSE),100%)</f>
        <v>1</v>
      </c>
      <c r="D62" s="108">
        <f>IF(ISNUMBER(1-VLOOKUP($Y$23,Vessel_Limit!$A$50:$M$69,COLUMN(inputs!D$59),FALSE)),1-VLOOKUP($Y$23,Vessel_Limit!$A$50:$M$69,COLUMN(inputs!D$59),FALSE),100%)</f>
        <v>1</v>
      </c>
      <c r="E62" s="108">
        <f>IF(ISNUMBER(1-VLOOKUP($Y$23,Vessel_Limit!$A$50:$M$69,COLUMN(inputs!E$59),FALSE)),1-VLOOKUP($Y$23,Vessel_Limit!$A$50:$M$69,COLUMN(inputs!E$59),FALSE),100%)</f>
        <v>1</v>
      </c>
      <c r="F62" s="108">
        <f>IF(ISNUMBER(1-VLOOKUP($Y$23,Vessel_Limit!$A$50:$M$69,COLUMN(inputs!F$59),FALSE)),1-VLOOKUP($Y$23,Vessel_Limit!$A$50:$M$69,COLUMN(inputs!F$59),FALSE),100%)</f>
        <v>1</v>
      </c>
      <c r="G62" s="108">
        <f>IF(ISNUMBER(1-VLOOKUP($Y$23,Vessel_Limit!$A$50:$M$69,COLUMN(inputs!G$59),FALSE)),1-VLOOKUP($Y$23,Vessel_Limit!$A$50:$M$69,COLUMN(inputs!G$59),FALSE),100%)</f>
        <v>1</v>
      </c>
      <c r="H62" s="108">
        <f>IF(ISNUMBER(1-VLOOKUP($Y$23,Vessel_Limit!$A$50:$M$69,COLUMN(inputs!H$59),FALSE)),1-VLOOKUP($Y$23,Vessel_Limit!$A$50:$M$69,COLUMN(inputs!H$59),FALSE),100%)</f>
        <v>1</v>
      </c>
      <c r="I62" s="108">
        <f>IF(ISNUMBER(1-VLOOKUP($Y$23,Vessel_Limit!$A$50:$M$69,COLUMN(inputs!I$59),FALSE)),1-VLOOKUP($Y$23,Vessel_Limit!$A$50:$M$69,COLUMN(inputs!I$59),FALSE),100%)</f>
        <v>1</v>
      </c>
      <c r="J62" s="108">
        <f>IF(ISNUMBER(1-VLOOKUP($Y$23,Vessel_Limit!$A$50:$M$69,COLUMN(inputs!J$59),FALSE)),1-VLOOKUP($Y$23,Vessel_Limit!$A$50:$M$69,COLUMN(inputs!J$59),FALSE),100%)</f>
        <v>1</v>
      </c>
      <c r="K62" s="108">
        <f>IF(ISNUMBER(1-VLOOKUP($Y$23,Vessel_Limit!$A$50:$M$69,COLUMN(inputs!K$59),FALSE)),1-VLOOKUP($Y$23,Vessel_Limit!$A$50:$M$69,COLUMN(inputs!K$59),FALSE),100%)</f>
        <v>1</v>
      </c>
      <c r="L62" s="108">
        <f>IF(ISNUMBER(1-VLOOKUP($Y$23,Vessel_Limit!$A$50:$M$69,COLUMN(inputs!L$59),FALSE)),1-VLOOKUP($Y$23,Vessel_Limit!$A$50:$M$69,COLUMN(inputs!L$59),FALSE),100%)</f>
        <v>1</v>
      </c>
      <c r="M62" s="275">
        <f>IF(ISNUMBER(1-VLOOKUP($Y$23,Vessel_Limit!$A$50:$M$69,COLUMN(inputs!M$59),FALSE)),1-VLOOKUP($Y$23,Vessel_Limit!$A$50:$M$69,COLUMN(inputs!M$59),FALSE),100%)</f>
        <v>1</v>
      </c>
    </row>
  </sheetData>
  <sortState xmlns:xlrd2="http://schemas.microsoft.com/office/spreadsheetml/2017/richdata2" ref="Y2:Z21">
    <sortCondition descending="1" ref="Z2:Z2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5:P12"/>
  <sheetViews>
    <sheetView workbookViewId="0">
      <selection activeCell="P15" sqref="P15"/>
    </sheetView>
  </sheetViews>
  <sheetFormatPr defaultRowHeight="14.4" x14ac:dyDescent="0.3"/>
  <cols>
    <col min="2" max="2" width="14" customWidth="1"/>
    <col min="3" max="3" width="9.88671875" bestFit="1" customWidth="1"/>
  </cols>
  <sheetData>
    <row r="5" spans="2:16" x14ac:dyDescent="0.3">
      <c r="C5" t="s">
        <v>0</v>
      </c>
      <c r="D5" t="s">
        <v>1</v>
      </c>
      <c r="E5" t="s">
        <v>2</v>
      </c>
      <c r="F5" t="s">
        <v>3</v>
      </c>
      <c r="G5" t="s">
        <v>4</v>
      </c>
      <c r="H5" t="s">
        <v>5</v>
      </c>
      <c r="I5" t="s">
        <v>6</v>
      </c>
      <c r="J5" t="s">
        <v>7</v>
      </c>
      <c r="K5" t="s">
        <v>8</v>
      </c>
      <c r="L5" t="s">
        <v>9</v>
      </c>
      <c r="M5" t="s">
        <v>10</v>
      </c>
      <c r="N5" t="s">
        <v>11</v>
      </c>
      <c r="P5" t="s">
        <v>72</v>
      </c>
    </row>
    <row r="6" spans="2:16" x14ac:dyDescent="0.3">
      <c r="B6" t="s">
        <v>209</v>
      </c>
      <c r="C6" s="222">
        <v>187993.98305084748</v>
      </c>
      <c r="D6" s="222">
        <v>169801.01694915254</v>
      </c>
      <c r="E6" s="222">
        <v>225489.42622950819</v>
      </c>
      <c r="F6" s="222">
        <v>218215.57377049181</v>
      </c>
      <c r="G6" s="222">
        <v>143694.65573770492</v>
      </c>
      <c r="H6" s="222">
        <v>139059.34426229508</v>
      </c>
      <c r="I6" s="222">
        <v>762785</v>
      </c>
      <c r="J6" s="222">
        <v>762785</v>
      </c>
      <c r="K6" s="222">
        <v>299996.55737704918</v>
      </c>
      <c r="L6" s="222">
        <v>309996.44262295082</v>
      </c>
      <c r="M6" s="222">
        <v>877193.60655737703</v>
      </c>
      <c r="N6" s="222">
        <v>906433.39344262297</v>
      </c>
      <c r="O6" s="222"/>
      <c r="P6" s="222">
        <v>5003444</v>
      </c>
    </row>
    <row r="7" spans="2:16" x14ac:dyDescent="0.3">
      <c r="C7" s="222"/>
      <c r="D7" s="222"/>
      <c r="E7" s="222"/>
      <c r="F7" s="222"/>
      <c r="G7" s="222"/>
      <c r="H7" s="222"/>
      <c r="I7" s="222"/>
      <c r="J7" s="222"/>
      <c r="K7" s="222"/>
      <c r="L7" s="222"/>
      <c r="M7" s="222"/>
      <c r="N7" s="222"/>
      <c r="O7" s="222"/>
      <c r="P7" s="222"/>
    </row>
    <row r="8" spans="2:16" x14ac:dyDescent="0.3">
      <c r="C8" s="222"/>
      <c r="D8" s="222"/>
      <c r="E8" s="222"/>
      <c r="F8" s="222"/>
      <c r="G8" s="222"/>
      <c r="H8" s="222"/>
      <c r="I8" s="222"/>
      <c r="J8" s="222"/>
      <c r="K8" s="222"/>
      <c r="L8" s="222"/>
      <c r="M8" s="222"/>
      <c r="N8" s="222"/>
      <c r="O8" s="222"/>
      <c r="P8" s="222"/>
    </row>
    <row r="9" spans="2:16" x14ac:dyDescent="0.3">
      <c r="C9" s="222"/>
      <c r="D9" s="222"/>
      <c r="E9" s="222"/>
      <c r="F9" s="222"/>
      <c r="G9" s="222"/>
      <c r="H9" s="222"/>
      <c r="I9" s="222"/>
      <c r="J9" s="222"/>
      <c r="K9" s="222"/>
      <c r="L9" s="222"/>
      <c r="M9" s="222"/>
      <c r="N9" s="222"/>
      <c r="O9" s="222"/>
      <c r="P9" s="222"/>
    </row>
    <row r="10" spans="2:16" x14ac:dyDescent="0.3">
      <c r="B10" t="s">
        <v>210</v>
      </c>
      <c r="C10" s="222">
        <v>242802.50847457629</v>
      </c>
      <c r="D10" s="222">
        <v>219305.49152542371</v>
      </c>
      <c r="E10" s="222">
        <v>110774.01092896175</v>
      </c>
      <c r="F10" s="222">
        <v>107200.6557377049</v>
      </c>
      <c r="G10" s="222">
        <v>48342.382513661199</v>
      </c>
      <c r="H10" s="222">
        <v>46782.950819672136</v>
      </c>
      <c r="I10" s="222">
        <v>385698.33333333331</v>
      </c>
      <c r="J10" s="222">
        <v>385698.33333333331</v>
      </c>
      <c r="K10" s="222">
        <v>164892.62295081967</v>
      </c>
      <c r="L10" s="222">
        <v>170389.04371584699</v>
      </c>
      <c r="M10" s="222">
        <v>136378.03278688525</v>
      </c>
      <c r="N10" s="222">
        <v>140923.96721311475</v>
      </c>
      <c r="O10" s="222"/>
      <c r="P10" s="222">
        <v>2159188.3333333335</v>
      </c>
    </row>
    <row r="11" spans="2:16" x14ac:dyDescent="0.3">
      <c r="B11" t="s">
        <v>211</v>
      </c>
      <c r="C11" s="222">
        <v>198250.04406779664</v>
      </c>
      <c r="D11" s="222">
        <v>179064.5559322034</v>
      </c>
      <c r="E11" s="222">
        <v>120605.04262295082</v>
      </c>
      <c r="F11" s="222">
        <v>116714.55737704919</v>
      </c>
      <c r="G11" s="222">
        <v>127527.69836065573</v>
      </c>
      <c r="H11" s="222">
        <v>123413.90163934426</v>
      </c>
      <c r="I11" s="222">
        <v>537702.6</v>
      </c>
      <c r="J11" s="222">
        <v>537702.6</v>
      </c>
      <c r="K11" s="222">
        <v>200113.96721311475</v>
      </c>
      <c r="L11" s="222">
        <v>206784.43278688524</v>
      </c>
      <c r="M11" s="222">
        <v>264061.08196721307</v>
      </c>
      <c r="N11" s="222">
        <v>272863.11803278688</v>
      </c>
      <c r="O11" s="222"/>
      <c r="P11" s="222">
        <v>2884803.6</v>
      </c>
    </row>
    <row r="12" spans="2:16" x14ac:dyDescent="0.3">
      <c r="B12" t="s">
        <v>212</v>
      </c>
      <c r="C12" s="222">
        <v>187993.98305084748</v>
      </c>
      <c r="D12" s="222">
        <v>169801.01694915254</v>
      </c>
      <c r="E12" s="222">
        <v>225489.42622950819</v>
      </c>
      <c r="F12" s="222">
        <v>218215.57377049181</v>
      </c>
      <c r="G12" s="222">
        <v>143694.65573770492</v>
      </c>
      <c r="H12" s="222">
        <v>139059.34426229508</v>
      </c>
      <c r="I12" s="222">
        <v>762785</v>
      </c>
      <c r="J12" s="222">
        <v>762785</v>
      </c>
      <c r="K12" s="222">
        <v>299996.55737704918</v>
      </c>
      <c r="L12" s="222">
        <v>309996.44262295082</v>
      </c>
      <c r="M12" s="222">
        <v>877193.60655737703</v>
      </c>
      <c r="N12" s="222">
        <v>906433.39344262297</v>
      </c>
      <c r="O12" s="222"/>
      <c r="P12" s="222">
        <v>5003444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R27"/>
  <sheetViews>
    <sheetView workbookViewId="0">
      <selection activeCell="P7" sqref="P7"/>
    </sheetView>
  </sheetViews>
  <sheetFormatPr defaultRowHeight="14.4" x14ac:dyDescent="0.3"/>
  <cols>
    <col min="1" max="1" width="16.77734375" style="302" bestFit="1" customWidth="1"/>
    <col min="2" max="2" width="15" customWidth="1"/>
    <col min="3" max="14" width="11.109375" bestFit="1" customWidth="1"/>
  </cols>
  <sheetData>
    <row r="1" spans="1:18" ht="15.6" x14ac:dyDescent="0.3">
      <c r="B1" s="93"/>
      <c r="C1" s="217" t="s">
        <v>214</v>
      </c>
    </row>
    <row r="2" spans="1:18" x14ac:dyDescent="0.3">
      <c r="B2" t="s">
        <v>38</v>
      </c>
      <c r="C2" s="53" t="s">
        <v>0</v>
      </c>
      <c r="D2" s="54" t="s">
        <v>1</v>
      </c>
      <c r="E2" s="53" t="s">
        <v>2</v>
      </c>
      <c r="F2" s="54" t="s">
        <v>3</v>
      </c>
      <c r="G2" s="53" t="s">
        <v>4</v>
      </c>
      <c r="H2" s="54" t="s">
        <v>5</v>
      </c>
      <c r="I2" s="53" t="s">
        <v>6</v>
      </c>
      <c r="J2" s="54" t="s">
        <v>7</v>
      </c>
      <c r="K2" s="53" t="s">
        <v>8</v>
      </c>
      <c r="L2" s="54" t="s">
        <v>9</v>
      </c>
      <c r="M2" s="53" t="s">
        <v>10</v>
      </c>
      <c r="N2" s="54" t="s">
        <v>11</v>
      </c>
    </row>
    <row r="3" spans="1:18" x14ac:dyDescent="0.3">
      <c r="B3" s="55" t="s">
        <v>27</v>
      </c>
      <c r="C3" s="56">
        <v>1</v>
      </c>
      <c r="D3" s="57">
        <v>2</v>
      </c>
      <c r="E3" s="56">
        <v>3</v>
      </c>
      <c r="F3" s="57">
        <v>4</v>
      </c>
      <c r="G3" s="56">
        <v>5</v>
      </c>
      <c r="H3" s="57">
        <v>6</v>
      </c>
      <c r="I3" s="56">
        <v>7</v>
      </c>
      <c r="J3" s="57">
        <v>8</v>
      </c>
      <c r="K3" s="56">
        <v>9</v>
      </c>
      <c r="L3" s="57">
        <v>10</v>
      </c>
      <c r="M3" s="56">
        <v>11</v>
      </c>
      <c r="N3" s="57">
        <v>12</v>
      </c>
      <c r="P3" s="61" t="s">
        <v>40</v>
      </c>
      <c r="Q3" s="62"/>
      <c r="R3" s="63"/>
    </row>
    <row r="4" spans="1:18" x14ac:dyDescent="0.3">
      <c r="A4" s="302" t="s">
        <v>261</v>
      </c>
      <c r="B4" s="25">
        <v>2</v>
      </c>
      <c r="C4" s="286">
        <v>187993.98305084748</v>
      </c>
      <c r="D4" s="287">
        <v>169801.01694915254</v>
      </c>
      <c r="E4" s="286">
        <v>225489.42622950819</v>
      </c>
      <c r="F4" s="287">
        <v>218215.57377049181</v>
      </c>
      <c r="G4" s="286">
        <v>143694.65573770492</v>
      </c>
      <c r="H4" s="287">
        <v>139059.34426229508</v>
      </c>
      <c r="I4" s="286">
        <v>762785</v>
      </c>
      <c r="J4" s="287">
        <v>762785</v>
      </c>
      <c r="K4" s="286">
        <v>299996.55737704918</v>
      </c>
      <c r="L4" s="287">
        <v>309996.44262295082</v>
      </c>
      <c r="M4" s="286">
        <v>877193.60655737703</v>
      </c>
      <c r="N4" s="287">
        <v>906433.39344262297</v>
      </c>
      <c r="O4" s="222">
        <f>SUM(C4:N4)</f>
        <v>5003444</v>
      </c>
      <c r="P4" s="60">
        <v>0</v>
      </c>
      <c r="Q4" s="64"/>
      <c r="R4" s="23"/>
    </row>
    <row r="5" spans="1:18" x14ac:dyDescent="0.3">
      <c r="A5" s="302" t="s">
        <v>262</v>
      </c>
      <c r="B5" s="24">
        <v>1</v>
      </c>
      <c r="C5" s="288">
        <v>198250.04406779664</v>
      </c>
      <c r="D5" s="289">
        <v>179064.5559322034</v>
      </c>
      <c r="E5" s="288">
        <v>120605.04262295082</v>
      </c>
      <c r="F5" s="289">
        <v>116714.55737704919</v>
      </c>
      <c r="G5" s="288">
        <v>127527.69836065573</v>
      </c>
      <c r="H5" s="289">
        <v>123413.90163934426</v>
      </c>
      <c r="I5" s="288">
        <v>537702.6</v>
      </c>
      <c r="J5" s="289">
        <v>537702.6</v>
      </c>
      <c r="K5" s="288">
        <v>200113.96721311475</v>
      </c>
      <c r="L5" s="289">
        <v>206784.43278688524</v>
      </c>
      <c r="M5" s="288">
        <v>264061.08196721307</v>
      </c>
      <c r="N5" s="289">
        <v>272863.11803278688</v>
      </c>
      <c r="O5" s="222">
        <f>SUM(C5:N5)</f>
        <v>2884803.6</v>
      </c>
    </row>
    <row r="6" spans="1:18" x14ac:dyDescent="0.3">
      <c r="B6" s="26" t="s">
        <v>31</v>
      </c>
      <c r="C6" s="290">
        <v>0</v>
      </c>
      <c r="D6" s="291">
        <v>0</v>
      </c>
      <c r="E6" s="290">
        <v>0</v>
      </c>
      <c r="F6" s="291">
        <v>0</v>
      </c>
      <c r="G6" s="290">
        <v>0</v>
      </c>
      <c r="H6" s="291">
        <v>0</v>
      </c>
      <c r="I6" s="290">
        <v>0</v>
      </c>
      <c r="J6" s="291">
        <v>0</v>
      </c>
      <c r="K6" s="290">
        <v>0</v>
      </c>
      <c r="L6" s="291">
        <v>0</v>
      </c>
      <c r="M6" s="290">
        <v>0</v>
      </c>
      <c r="N6" s="291">
        <v>0</v>
      </c>
    </row>
    <row r="7" spans="1:18" x14ac:dyDescent="0.3">
      <c r="B7" s="24" t="s">
        <v>28</v>
      </c>
      <c r="C7" s="292">
        <v>0</v>
      </c>
      <c r="D7" s="293">
        <v>0</v>
      </c>
      <c r="E7" s="292">
        <v>0</v>
      </c>
      <c r="F7" s="293">
        <v>0</v>
      </c>
      <c r="G7" s="292">
        <v>0</v>
      </c>
      <c r="H7" s="293">
        <v>0</v>
      </c>
      <c r="I7" s="292">
        <v>0</v>
      </c>
      <c r="J7" s="293">
        <v>0</v>
      </c>
      <c r="K7" s="292">
        <v>0</v>
      </c>
      <c r="L7" s="293">
        <v>0</v>
      </c>
      <c r="M7" s="292">
        <v>0</v>
      </c>
      <c r="N7" s="293">
        <v>0</v>
      </c>
    </row>
    <row r="8" spans="1:18" x14ac:dyDescent="0.3">
      <c r="B8" s="27" t="s">
        <v>29</v>
      </c>
      <c r="C8" s="294">
        <v>0</v>
      </c>
      <c r="D8" s="295">
        <v>0</v>
      </c>
      <c r="E8" s="294">
        <v>0</v>
      </c>
      <c r="F8" s="295">
        <v>0</v>
      </c>
      <c r="G8" s="294">
        <v>0</v>
      </c>
      <c r="H8" s="295">
        <v>0</v>
      </c>
      <c r="I8" s="294">
        <v>0</v>
      </c>
      <c r="J8" s="295">
        <v>0</v>
      </c>
      <c r="K8" s="294">
        <v>0</v>
      </c>
      <c r="L8" s="295">
        <v>0</v>
      </c>
      <c r="M8" s="294">
        <v>0</v>
      </c>
      <c r="N8" s="295">
        <v>0</v>
      </c>
    </row>
    <row r="9" spans="1:18" x14ac:dyDescent="0.3">
      <c r="C9" s="249">
        <f>SUM(C4:C8)</f>
        <v>386244.0271186441</v>
      </c>
      <c r="D9" s="250">
        <f t="shared" ref="D9:M9" si="0">SUM(D4:D8)</f>
        <v>348865.57288135594</v>
      </c>
      <c r="E9" s="249">
        <f t="shared" si="0"/>
        <v>346094.46885245899</v>
      </c>
      <c r="F9" s="250">
        <f t="shared" si="0"/>
        <v>334930.13114754099</v>
      </c>
      <c r="G9" s="249">
        <f t="shared" si="0"/>
        <v>271222.35409836064</v>
      </c>
      <c r="H9" s="250">
        <f t="shared" si="0"/>
        <v>262473.24590163934</v>
      </c>
      <c r="I9" s="249">
        <f t="shared" si="0"/>
        <v>1300487.6000000001</v>
      </c>
      <c r="J9" s="250">
        <f t="shared" si="0"/>
        <v>1300487.6000000001</v>
      </c>
      <c r="K9" s="249">
        <f t="shared" si="0"/>
        <v>500110.52459016396</v>
      </c>
      <c r="L9" s="250">
        <f t="shared" si="0"/>
        <v>516780.87540983607</v>
      </c>
      <c r="M9" s="249">
        <f t="shared" si="0"/>
        <v>1141254.6885245901</v>
      </c>
      <c r="N9" s="250">
        <f>SUM(N4:N8)</f>
        <v>1179296.5114754098</v>
      </c>
      <c r="O9" s="222">
        <f>SUM(C9:N9)</f>
        <v>7888247.5999999996</v>
      </c>
    </row>
    <row r="10" spans="1:18" x14ac:dyDescent="0.3">
      <c r="C10" s="211">
        <f>C9/SUM($C$9:$N$9)</f>
        <v>4.8964490810182497E-2</v>
      </c>
      <c r="D10" s="211">
        <f t="shared" ref="D10:N10" si="1">D9/SUM($C$9:$N$9)</f>
        <v>4.4225991699519671E-2</v>
      </c>
      <c r="E10" s="211">
        <f t="shared" si="1"/>
        <v>4.3874696434789778E-2</v>
      </c>
      <c r="F10" s="211">
        <f t="shared" si="1"/>
        <v>4.2459383646570752E-2</v>
      </c>
      <c r="G10" s="211">
        <f t="shared" si="1"/>
        <v>3.4383093413340705E-2</v>
      </c>
      <c r="H10" s="211">
        <f t="shared" si="1"/>
        <v>3.3273961367749072E-2</v>
      </c>
      <c r="I10" s="211">
        <f t="shared" si="1"/>
        <v>0.16486394265818941</v>
      </c>
      <c r="J10" s="211">
        <f t="shared" si="1"/>
        <v>0.16486394265818941</v>
      </c>
      <c r="K10" s="211">
        <f t="shared" si="1"/>
        <v>6.3399445599319676E-2</v>
      </c>
      <c r="L10" s="211">
        <f t="shared" si="1"/>
        <v>6.5512760452630325E-2</v>
      </c>
      <c r="M10" s="211">
        <f t="shared" si="1"/>
        <v>0.14467784816041906</v>
      </c>
      <c r="N10" s="211">
        <f t="shared" si="1"/>
        <v>0.14950044309909971</v>
      </c>
    </row>
    <row r="11" spans="1:18" x14ac:dyDescent="0.3">
      <c r="B11" t="s">
        <v>37</v>
      </c>
      <c r="C11" s="53">
        <v>31</v>
      </c>
      <c r="D11" s="54">
        <v>28</v>
      </c>
      <c r="E11" s="53">
        <v>31</v>
      </c>
      <c r="F11" s="54">
        <v>30</v>
      </c>
      <c r="G11" s="53">
        <v>31</v>
      </c>
      <c r="H11" s="54">
        <v>30</v>
      </c>
      <c r="I11" s="53">
        <v>31</v>
      </c>
      <c r="J11" s="54">
        <v>31</v>
      </c>
      <c r="K11" s="53">
        <v>30</v>
      </c>
      <c r="L11" s="54">
        <v>31</v>
      </c>
      <c r="M11" s="53">
        <v>30</v>
      </c>
      <c r="N11" s="54">
        <v>31</v>
      </c>
    </row>
    <row r="12" spans="1:18" x14ac:dyDescent="0.3">
      <c r="B12" s="55" t="s">
        <v>27</v>
      </c>
      <c r="C12" s="56">
        <v>1</v>
      </c>
      <c r="D12" s="57">
        <v>2</v>
      </c>
      <c r="E12" s="56">
        <v>3</v>
      </c>
      <c r="F12" s="57">
        <v>4</v>
      </c>
      <c r="G12" s="56">
        <v>5</v>
      </c>
      <c r="H12" s="57">
        <v>6</v>
      </c>
      <c r="I12" s="56">
        <v>7</v>
      </c>
      <c r="J12" s="57">
        <v>8</v>
      </c>
      <c r="K12" s="56">
        <v>9</v>
      </c>
      <c r="L12" s="57">
        <v>10</v>
      </c>
      <c r="M12" s="56">
        <v>11</v>
      </c>
      <c r="N12" s="57">
        <v>12</v>
      </c>
    </row>
    <row r="13" spans="1:18" x14ac:dyDescent="0.3">
      <c r="B13" s="25" t="s">
        <v>20</v>
      </c>
      <c r="C13" s="29"/>
      <c r="D13" s="30"/>
      <c r="E13" s="29"/>
      <c r="F13" s="30"/>
      <c r="G13" s="29"/>
      <c r="H13" s="30"/>
      <c r="I13" s="29"/>
      <c r="J13" s="30"/>
      <c r="K13" s="29"/>
      <c r="L13" s="39"/>
      <c r="M13" s="41"/>
      <c r="N13" s="42"/>
    </row>
    <row r="14" spans="1:18" x14ac:dyDescent="0.3">
      <c r="B14" s="24" t="s">
        <v>30</v>
      </c>
      <c r="C14" s="31"/>
      <c r="D14" s="32"/>
      <c r="E14" s="31"/>
      <c r="F14" s="32"/>
      <c r="G14" s="31"/>
      <c r="H14" s="32"/>
      <c r="I14" s="31"/>
      <c r="J14" s="32"/>
      <c r="K14" s="31"/>
      <c r="L14" s="32"/>
      <c r="M14" s="31"/>
      <c r="N14" s="32"/>
    </row>
    <row r="15" spans="1:18" x14ac:dyDescent="0.3">
      <c r="B15" s="26" t="s">
        <v>31</v>
      </c>
      <c r="C15" s="33"/>
      <c r="D15" s="34"/>
      <c r="E15" s="33"/>
      <c r="F15" s="34"/>
      <c r="G15" s="33"/>
      <c r="H15" s="34"/>
      <c r="I15" s="33"/>
      <c r="J15" s="34"/>
      <c r="K15" s="40"/>
      <c r="L15" s="37"/>
      <c r="M15" s="33"/>
      <c r="N15" s="34"/>
    </row>
    <row r="16" spans="1:18" x14ac:dyDescent="0.3">
      <c r="B16" s="24" t="s">
        <v>28</v>
      </c>
      <c r="C16" s="212"/>
      <c r="D16" s="213"/>
      <c r="E16" s="212"/>
      <c r="F16" s="213"/>
      <c r="G16" s="31"/>
      <c r="H16" s="32"/>
      <c r="I16" s="31"/>
      <c r="J16" s="32"/>
      <c r="K16" s="29"/>
      <c r="L16" s="30"/>
      <c r="M16" s="43"/>
      <c r="N16" s="38"/>
    </row>
    <row r="17" spans="2:14" x14ac:dyDescent="0.3">
      <c r="B17" s="27" t="s">
        <v>29</v>
      </c>
      <c r="C17" s="214"/>
      <c r="D17" s="215"/>
      <c r="E17" s="214"/>
      <c r="F17" s="215"/>
      <c r="G17" s="35"/>
      <c r="H17" s="36"/>
      <c r="I17" s="35"/>
      <c r="J17" s="36"/>
      <c r="K17" s="44"/>
      <c r="L17" s="45"/>
      <c r="M17" s="46"/>
      <c r="N17" s="47"/>
    </row>
    <row r="18" spans="2:14" x14ac:dyDescent="0.3">
      <c r="C18" s="48"/>
      <c r="D18" s="49"/>
      <c r="E18" s="48"/>
      <c r="F18" s="49"/>
      <c r="G18" s="48"/>
      <c r="H18" s="49"/>
      <c r="I18" s="48"/>
      <c r="J18" s="49"/>
      <c r="K18" s="48"/>
      <c r="L18" s="50"/>
      <c r="M18" s="51"/>
      <c r="N18" s="52"/>
    </row>
    <row r="19" spans="2:14" x14ac:dyDescent="0.3">
      <c r="C19" s="189"/>
      <c r="D19" s="189"/>
      <c r="E19" s="189"/>
      <c r="F19" s="189"/>
      <c r="G19" s="189"/>
      <c r="H19" s="189"/>
      <c r="I19" s="189"/>
      <c r="J19" s="189"/>
      <c r="K19" s="189"/>
      <c r="L19" s="189"/>
      <c r="M19" s="189"/>
      <c r="N19" s="189"/>
    </row>
    <row r="20" spans="2:14" x14ac:dyDescent="0.3">
      <c r="B20" t="s">
        <v>39</v>
      </c>
      <c r="C20" s="53">
        <v>31</v>
      </c>
      <c r="D20" s="54">
        <v>28</v>
      </c>
      <c r="E20" s="53">
        <v>31</v>
      </c>
      <c r="F20" s="54">
        <v>30</v>
      </c>
      <c r="G20" s="53">
        <v>31</v>
      </c>
      <c r="H20" s="54">
        <v>30</v>
      </c>
      <c r="I20" s="53">
        <v>31</v>
      </c>
      <c r="J20" s="54">
        <v>31</v>
      </c>
      <c r="K20" s="53">
        <v>30</v>
      </c>
      <c r="L20" s="54">
        <v>31</v>
      </c>
      <c r="M20" s="53">
        <v>30</v>
      </c>
      <c r="N20" s="54">
        <v>31</v>
      </c>
    </row>
    <row r="21" spans="2:14" x14ac:dyDescent="0.3">
      <c r="B21" s="55" t="s">
        <v>27</v>
      </c>
      <c r="C21" s="56">
        <v>1</v>
      </c>
      <c r="D21" s="57">
        <v>2</v>
      </c>
      <c r="E21" s="56">
        <v>3</v>
      </c>
      <c r="F21" s="57">
        <v>4</v>
      </c>
      <c r="G21" s="56">
        <v>5</v>
      </c>
      <c r="H21" s="57">
        <v>6</v>
      </c>
      <c r="I21" s="56">
        <v>7</v>
      </c>
      <c r="J21" s="57">
        <v>8</v>
      </c>
      <c r="K21" s="56">
        <v>9</v>
      </c>
      <c r="L21" s="57">
        <v>10</v>
      </c>
      <c r="M21" s="56">
        <v>11</v>
      </c>
      <c r="N21" s="57">
        <v>12</v>
      </c>
    </row>
    <row r="22" spans="2:14" x14ac:dyDescent="0.3">
      <c r="B22" s="25" t="s">
        <v>20</v>
      </c>
      <c r="C22" s="29">
        <f>C13*$P$4</f>
        <v>0</v>
      </c>
      <c r="D22" s="30">
        <f t="shared" ref="D22:N22" si="2">D13*$P$4</f>
        <v>0</v>
      </c>
      <c r="E22" s="29">
        <f t="shared" si="2"/>
        <v>0</v>
      </c>
      <c r="F22" s="30">
        <f t="shared" si="2"/>
        <v>0</v>
      </c>
      <c r="G22" s="29">
        <f t="shared" si="2"/>
        <v>0</v>
      </c>
      <c r="H22" s="30">
        <f t="shared" si="2"/>
        <v>0</v>
      </c>
      <c r="I22" s="29">
        <f t="shared" si="2"/>
        <v>0</v>
      </c>
      <c r="J22" s="30">
        <f t="shared" si="2"/>
        <v>0</v>
      </c>
      <c r="K22" s="29">
        <f t="shared" si="2"/>
        <v>0</v>
      </c>
      <c r="L22" s="39">
        <f t="shared" si="2"/>
        <v>0</v>
      </c>
      <c r="M22" s="41">
        <f t="shared" si="2"/>
        <v>0</v>
      </c>
      <c r="N22" s="42">
        <f t="shared" si="2"/>
        <v>0</v>
      </c>
    </row>
    <row r="23" spans="2:14" x14ac:dyDescent="0.3">
      <c r="B23" s="24" t="s">
        <v>30</v>
      </c>
      <c r="C23" s="31">
        <f t="shared" ref="C23:N23" si="3">C14*$P$4</f>
        <v>0</v>
      </c>
      <c r="D23" s="32">
        <f t="shared" si="3"/>
        <v>0</v>
      </c>
      <c r="E23" s="31">
        <f t="shared" si="3"/>
        <v>0</v>
      </c>
      <c r="F23" s="32">
        <f t="shared" si="3"/>
        <v>0</v>
      </c>
      <c r="G23" s="31">
        <f t="shared" si="3"/>
        <v>0</v>
      </c>
      <c r="H23" s="32">
        <f t="shared" si="3"/>
        <v>0</v>
      </c>
      <c r="I23" s="31">
        <f t="shared" si="3"/>
        <v>0</v>
      </c>
      <c r="J23" s="32">
        <f t="shared" si="3"/>
        <v>0</v>
      </c>
      <c r="K23" s="31">
        <f t="shared" si="3"/>
        <v>0</v>
      </c>
      <c r="L23" s="32">
        <f t="shared" si="3"/>
        <v>0</v>
      </c>
      <c r="M23" s="31">
        <f t="shared" si="3"/>
        <v>0</v>
      </c>
      <c r="N23" s="32">
        <f t="shared" si="3"/>
        <v>0</v>
      </c>
    </row>
    <row r="24" spans="2:14" x14ac:dyDescent="0.3">
      <c r="B24" s="26" t="s">
        <v>31</v>
      </c>
      <c r="C24" s="33">
        <f t="shared" ref="C24:N24" si="4">C15*$P$4</f>
        <v>0</v>
      </c>
      <c r="D24" s="34">
        <f t="shared" si="4"/>
        <v>0</v>
      </c>
      <c r="E24" s="33">
        <f t="shared" si="4"/>
        <v>0</v>
      </c>
      <c r="F24" s="34">
        <f t="shared" si="4"/>
        <v>0</v>
      </c>
      <c r="G24" s="33">
        <f t="shared" si="4"/>
        <v>0</v>
      </c>
      <c r="H24" s="34">
        <f t="shared" si="4"/>
        <v>0</v>
      </c>
      <c r="I24" s="33">
        <f t="shared" si="4"/>
        <v>0</v>
      </c>
      <c r="J24" s="34">
        <f t="shared" si="4"/>
        <v>0</v>
      </c>
      <c r="K24" s="40">
        <f t="shared" si="4"/>
        <v>0</v>
      </c>
      <c r="L24" s="37">
        <f t="shared" si="4"/>
        <v>0</v>
      </c>
      <c r="M24" s="33">
        <f t="shared" si="4"/>
        <v>0</v>
      </c>
      <c r="N24" s="34">
        <f t="shared" si="4"/>
        <v>0</v>
      </c>
    </row>
    <row r="25" spans="2:14" x14ac:dyDescent="0.3">
      <c r="B25" s="24" t="s">
        <v>28</v>
      </c>
      <c r="C25" s="212">
        <f t="shared" ref="C25:N25" si="5">C16*$P$4</f>
        <v>0</v>
      </c>
      <c r="D25" s="213">
        <f t="shared" si="5"/>
        <v>0</v>
      </c>
      <c r="E25" s="212">
        <f t="shared" si="5"/>
        <v>0</v>
      </c>
      <c r="F25" s="213">
        <f t="shared" si="5"/>
        <v>0</v>
      </c>
      <c r="G25" s="31">
        <f t="shared" si="5"/>
        <v>0</v>
      </c>
      <c r="H25" s="32">
        <f t="shared" si="5"/>
        <v>0</v>
      </c>
      <c r="I25" s="31">
        <f t="shared" si="5"/>
        <v>0</v>
      </c>
      <c r="J25" s="32">
        <f t="shared" si="5"/>
        <v>0</v>
      </c>
      <c r="K25" s="29">
        <f t="shared" si="5"/>
        <v>0</v>
      </c>
      <c r="L25" s="30">
        <f t="shared" si="5"/>
        <v>0</v>
      </c>
      <c r="M25" s="43">
        <f t="shared" si="5"/>
        <v>0</v>
      </c>
      <c r="N25" s="38">
        <f t="shared" si="5"/>
        <v>0</v>
      </c>
    </row>
    <row r="26" spans="2:14" x14ac:dyDescent="0.3">
      <c r="B26" s="27" t="s">
        <v>29</v>
      </c>
      <c r="C26" s="214">
        <f t="shared" ref="C26:N26" si="6">C17*$P$4</f>
        <v>0</v>
      </c>
      <c r="D26" s="215">
        <f t="shared" si="6"/>
        <v>0</v>
      </c>
      <c r="E26" s="214">
        <f t="shared" si="6"/>
        <v>0</v>
      </c>
      <c r="F26" s="215">
        <f t="shared" si="6"/>
        <v>0</v>
      </c>
      <c r="G26" s="35">
        <f t="shared" si="6"/>
        <v>0</v>
      </c>
      <c r="H26" s="36">
        <f t="shared" si="6"/>
        <v>0</v>
      </c>
      <c r="I26" s="35">
        <f t="shared" si="6"/>
        <v>0</v>
      </c>
      <c r="J26" s="36">
        <f t="shared" si="6"/>
        <v>0</v>
      </c>
      <c r="K26" s="44">
        <f t="shared" si="6"/>
        <v>0</v>
      </c>
      <c r="L26" s="45">
        <f t="shared" si="6"/>
        <v>0</v>
      </c>
      <c r="M26" s="46">
        <f t="shared" si="6"/>
        <v>0</v>
      </c>
      <c r="N26" s="47">
        <f t="shared" si="6"/>
        <v>0</v>
      </c>
    </row>
    <row r="27" spans="2:14" x14ac:dyDescent="0.3">
      <c r="C27" s="48">
        <f>SUM(C22:C26)</f>
        <v>0</v>
      </c>
      <c r="D27" s="49">
        <f t="shared" ref="D27" si="7">SUM(D22:D26)</f>
        <v>0</v>
      </c>
      <c r="E27" s="48">
        <f t="shared" ref="E27" si="8">SUM(E22:E26)</f>
        <v>0</v>
      </c>
      <c r="F27" s="49">
        <f t="shared" ref="F27" si="9">SUM(F22:F26)</f>
        <v>0</v>
      </c>
      <c r="G27" s="48">
        <f t="shared" ref="G27" si="10">SUM(G22:G26)</f>
        <v>0</v>
      </c>
      <c r="H27" s="49">
        <f t="shared" ref="H27" si="11">SUM(H22:H26)</f>
        <v>0</v>
      </c>
      <c r="I27" s="48">
        <f t="shared" ref="I27" si="12">SUM(I22:I26)</f>
        <v>0</v>
      </c>
      <c r="J27" s="49">
        <f t="shared" ref="J27" si="13">SUM(J22:J26)</f>
        <v>0</v>
      </c>
      <c r="K27" s="48">
        <f t="shared" ref="K27" si="14">SUM(K22:K26)</f>
        <v>0</v>
      </c>
      <c r="L27" s="50">
        <f t="shared" ref="L27" si="15">SUM(L22:L26)</f>
        <v>0</v>
      </c>
      <c r="M27" s="51">
        <f t="shared" ref="M27" si="16">SUM(M22:M26)</f>
        <v>0</v>
      </c>
      <c r="N27" s="52">
        <f t="shared" ref="N27" si="17">SUM(N22:N26)</f>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CW94"/>
  <sheetViews>
    <sheetView zoomScale="70" zoomScaleNormal="70" workbookViewId="0">
      <selection activeCell="P33" sqref="P33"/>
    </sheetView>
  </sheetViews>
  <sheetFormatPr defaultRowHeight="14.4" x14ac:dyDescent="0.3"/>
  <cols>
    <col min="1" max="1" width="12.5546875" bestFit="1" customWidth="1"/>
    <col min="2" max="2" width="5.44140625" style="58" customWidth="1"/>
    <col min="3" max="3" width="5.109375" style="58" bestFit="1" customWidth="1"/>
    <col min="4" max="4" width="8.33203125" style="58" bestFit="1" customWidth="1"/>
    <col min="5" max="5" width="12.5546875" style="58" bestFit="1" customWidth="1"/>
    <col min="6" max="7" width="5.109375" style="58" bestFit="1" customWidth="1"/>
    <col min="8" max="8" width="12.88671875" style="58" bestFit="1" customWidth="1"/>
    <col min="9" max="9" width="6.88671875" style="58" bestFit="1" customWidth="1"/>
    <col min="10" max="12" width="5.109375" style="58" bestFit="1" customWidth="1"/>
    <col min="13" max="13" width="5.5546875" style="58" bestFit="1" customWidth="1"/>
    <col min="17" max="17" width="6.33203125" customWidth="1"/>
    <col min="18" max="18" width="31.21875" bestFit="1" customWidth="1"/>
    <col min="19" max="19" width="20.21875" bestFit="1" customWidth="1"/>
    <col min="20" max="20" width="6" bestFit="1" customWidth="1"/>
    <col min="21" max="21" width="10.109375" bestFit="1" customWidth="1"/>
    <col min="22" max="22" width="13.33203125" bestFit="1" customWidth="1"/>
    <col min="23" max="23" width="6.33203125" customWidth="1"/>
    <col min="24" max="24" width="13.33203125" bestFit="1" customWidth="1"/>
    <col min="25" max="25" width="6.33203125" customWidth="1"/>
    <col min="26" max="26" width="10.88671875" bestFit="1" customWidth="1"/>
    <col min="27" max="43" width="6.33203125" customWidth="1"/>
  </cols>
  <sheetData>
    <row r="1" spans="1:101" ht="16.2" thickBot="1" x14ac:dyDescent="0.35">
      <c r="P1" s="364"/>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row>
    <row r="2" spans="1:101" ht="15.6" thickTop="1" thickBot="1" x14ac:dyDescent="0.35">
      <c r="A2" s="84" t="s">
        <v>73</v>
      </c>
      <c r="B2" s="391" t="s">
        <v>219</v>
      </c>
      <c r="C2" s="392"/>
      <c r="D2" s="392"/>
      <c r="E2" s="392"/>
      <c r="F2" s="392"/>
      <c r="G2" s="392"/>
      <c r="H2" s="392"/>
      <c r="I2" s="392"/>
      <c r="J2" s="392"/>
      <c r="K2" s="392"/>
      <c r="L2" s="392"/>
      <c r="M2" s="393"/>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row>
    <row r="3" spans="1:101" ht="15.6" thickTop="1" thickBot="1" x14ac:dyDescent="0.35">
      <c r="A3" s="85"/>
      <c r="B3" s="124">
        <v>1</v>
      </c>
      <c r="C3" s="125">
        <v>2</v>
      </c>
      <c r="D3" s="125">
        <v>3</v>
      </c>
      <c r="E3" s="332">
        <v>4</v>
      </c>
      <c r="F3" s="332">
        <v>5</v>
      </c>
      <c r="G3" s="332">
        <v>6</v>
      </c>
      <c r="H3" s="332">
        <v>7</v>
      </c>
      <c r="I3" s="332">
        <v>8</v>
      </c>
      <c r="J3" s="332">
        <v>9</v>
      </c>
      <c r="K3" s="126">
        <v>10</v>
      </c>
      <c r="L3" s="126">
        <v>11</v>
      </c>
      <c r="M3" s="333">
        <v>12</v>
      </c>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365"/>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row>
    <row r="4" spans="1:101" ht="16.2" thickTop="1" x14ac:dyDescent="0.3">
      <c r="A4" s="220">
        <v>1</v>
      </c>
      <c r="B4" s="181">
        <v>0.27100000000000002</v>
      </c>
      <c r="C4" s="182">
        <v>0.27100000000000002</v>
      </c>
      <c r="D4" s="182">
        <v>0.27100000000000002</v>
      </c>
      <c r="E4" s="182">
        <v>0.27100000000000002</v>
      </c>
      <c r="F4" s="182">
        <v>0.27100000000000002</v>
      </c>
      <c r="G4" s="182">
        <v>0.27100000000000002</v>
      </c>
      <c r="H4" s="182">
        <v>0.27100000000000002</v>
      </c>
      <c r="I4" s="182">
        <v>0.27100000000000002</v>
      </c>
      <c r="J4" s="182">
        <v>0.27100000000000002</v>
      </c>
      <c r="K4" s="182">
        <v>0.27100000000000002</v>
      </c>
      <c r="L4" s="182">
        <v>0.27100000000000002</v>
      </c>
      <c r="M4" s="183">
        <v>0.27100000000000002</v>
      </c>
      <c r="P4" s="99"/>
      <c r="Q4" s="364"/>
      <c r="R4" s="99"/>
      <c r="S4" s="364"/>
      <c r="T4" s="99"/>
      <c r="U4" s="364"/>
      <c r="V4" s="99"/>
      <c r="W4" s="364"/>
      <c r="X4" s="99"/>
      <c r="Y4" s="364"/>
      <c r="Z4" s="99"/>
      <c r="AA4" s="364"/>
      <c r="AB4" s="99"/>
      <c r="AC4" s="364"/>
      <c r="AD4" s="99"/>
      <c r="AE4" s="364"/>
      <c r="AF4" s="99"/>
      <c r="AG4" s="364"/>
      <c r="AH4" s="99"/>
      <c r="AI4" s="364"/>
      <c r="AJ4" s="99"/>
      <c r="AK4" s="364"/>
      <c r="AL4" s="99"/>
      <c r="AM4" s="364"/>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row>
    <row r="5" spans="1:101" s="223" customFormat="1" x14ac:dyDescent="0.3">
      <c r="A5" s="221">
        <v>2</v>
      </c>
      <c r="B5" s="251">
        <v>0</v>
      </c>
      <c r="C5" s="252">
        <v>0</v>
      </c>
      <c r="D5" s="252">
        <v>0</v>
      </c>
      <c r="E5" s="252">
        <v>0</v>
      </c>
      <c r="F5" s="252">
        <v>0</v>
      </c>
      <c r="G5" s="252">
        <v>0</v>
      </c>
      <c r="H5" s="252">
        <v>0</v>
      </c>
      <c r="I5" s="252">
        <v>0</v>
      </c>
      <c r="J5" s="252">
        <v>0</v>
      </c>
      <c r="K5" s="252">
        <v>0</v>
      </c>
      <c r="L5" s="252">
        <v>0</v>
      </c>
      <c r="M5" s="253">
        <v>0</v>
      </c>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c r="CV5" s="99"/>
      <c r="CW5" s="99"/>
    </row>
    <row r="6" spans="1:101" x14ac:dyDescent="0.3">
      <c r="A6" s="221">
        <v>15</v>
      </c>
      <c r="B6" s="118">
        <f t="shared" ref="B6:M6" si="0">BG10</f>
        <v>0</v>
      </c>
      <c r="C6" s="119">
        <f t="shared" si="0"/>
        <v>0</v>
      </c>
      <c r="D6" s="119">
        <f t="shared" si="0"/>
        <v>0</v>
      </c>
      <c r="E6" s="119">
        <f t="shared" si="0"/>
        <v>0</v>
      </c>
      <c r="F6" s="119">
        <f t="shared" si="0"/>
        <v>0</v>
      </c>
      <c r="G6" s="119">
        <f t="shared" si="0"/>
        <v>0</v>
      </c>
      <c r="H6" s="119">
        <f t="shared" si="0"/>
        <v>0</v>
      </c>
      <c r="I6" s="119">
        <f t="shared" si="0"/>
        <v>0</v>
      </c>
      <c r="J6" s="119">
        <f t="shared" si="0"/>
        <v>0</v>
      </c>
      <c r="K6" s="119">
        <f t="shared" si="0"/>
        <v>0</v>
      </c>
      <c r="L6" s="119">
        <f t="shared" si="0"/>
        <v>0</v>
      </c>
      <c r="M6" s="120">
        <f t="shared" si="0"/>
        <v>0</v>
      </c>
      <c r="P6" s="99"/>
      <c r="Q6" s="99"/>
      <c r="R6" s="99"/>
      <c r="S6" s="99"/>
      <c r="T6" s="99"/>
      <c r="U6" s="99"/>
      <c r="V6" s="99"/>
      <c r="W6" s="99"/>
      <c r="X6" s="99"/>
      <c r="Y6" s="99"/>
      <c r="Z6" s="99"/>
      <c r="AA6" s="99"/>
      <c r="AB6" s="99"/>
      <c r="AC6" s="99"/>
      <c r="AD6" s="99"/>
      <c r="AE6" s="99"/>
      <c r="AF6" s="99"/>
      <c r="AG6" s="99"/>
      <c r="AH6" s="99"/>
      <c r="AI6" s="99"/>
      <c r="AJ6" s="99"/>
      <c r="AK6" s="99"/>
      <c r="AL6" s="99"/>
      <c r="AM6" s="99"/>
      <c r="AN6" s="99"/>
      <c r="AO6" s="366"/>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366"/>
      <c r="BW6" s="99"/>
      <c r="BX6" s="99"/>
      <c r="BY6" s="366"/>
      <c r="BZ6" s="99"/>
      <c r="CA6" s="99"/>
      <c r="CB6" s="99"/>
      <c r="CC6" s="99"/>
      <c r="CD6" s="99"/>
      <c r="CE6" s="99"/>
      <c r="CF6" s="99"/>
      <c r="CG6" s="99"/>
      <c r="CH6" s="99"/>
      <c r="CI6" s="99"/>
      <c r="CJ6" s="99"/>
      <c r="CK6" s="99"/>
      <c r="CL6" s="366"/>
      <c r="CM6" s="99"/>
      <c r="CN6" s="99"/>
      <c r="CO6" s="99"/>
      <c r="CP6" s="99"/>
      <c r="CQ6" s="99"/>
      <c r="CR6" s="99"/>
      <c r="CS6" s="99"/>
      <c r="CT6" s="99"/>
      <c r="CU6" s="99"/>
      <c r="CV6" s="99"/>
      <c r="CW6" s="99"/>
    </row>
    <row r="7" spans="1:101" x14ac:dyDescent="0.3">
      <c r="A7" s="180">
        <v>16</v>
      </c>
      <c r="B7" s="118">
        <f t="shared" ref="B7:M7" si="1">BG11</f>
        <v>0</v>
      </c>
      <c r="C7" s="119">
        <f t="shared" si="1"/>
        <v>0</v>
      </c>
      <c r="D7" s="119">
        <f t="shared" si="1"/>
        <v>0</v>
      </c>
      <c r="E7" s="119">
        <f t="shared" si="1"/>
        <v>0</v>
      </c>
      <c r="F7" s="119">
        <f t="shared" si="1"/>
        <v>0</v>
      </c>
      <c r="G7" s="119">
        <f t="shared" si="1"/>
        <v>0</v>
      </c>
      <c r="H7" s="119">
        <f t="shared" si="1"/>
        <v>0</v>
      </c>
      <c r="I7" s="119">
        <f t="shared" si="1"/>
        <v>0</v>
      </c>
      <c r="J7" s="119">
        <f t="shared" si="1"/>
        <v>0</v>
      </c>
      <c r="K7" s="119">
        <f t="shared" si="1"/>
        <v>0</v>
      </c>
      <c r="L7" s="119">
        <f t="shared" si="1"/>
        <v>0</v>
      </c>
      <c r="M7" s="120">
        <f t="shared" si="1"/>
        <v>0</v>
      </c>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row>
    <row r="8" spans="1:101" ht="15.6" x14ac:dyDescent="0.3">
      <c r="A8" s="180">
        <v>17</v>
      </c>
      <c r="B8" s="118">
        <f t="shared" ref="B8:M8" si="2">BG12</f>
        <v>0</v>
      </c>
      <c r="C8" s="119">
        <f t="shared" si="2"/>
        <v>0</v>
      </c>
      <c r="D8" s="119">
        <f t="shared" si="2"/>
        <v>0</v>
      </c>
      <c r="E8" s="119">
        <f t="shared" si="2"/>
        <v>0</v>
      </c>
      <c r="F8" s="119">
        <f t="shared" si="2"/>
        <v>0</v>
      </c>
      <c r="G8" s="119">
        <f t="shared" si="2"/>
        <v>0</v>
      </c>
      <c r="H8" s="119">
        <f t="shared" si="2"/>
        <v>0</v>
      </c>
      <c r="I8" s="119">
        <f t="shared" si="2"/>
        <v>0</v>
      </c>
      <c r="J8" s="119">
        <f t="shared" si="2"/>
        <v>0</v>
      </c>
      <c r="K8" s="119">
        <f t="shared" si="2"/>
        <v>0</v>
      </c>
      <c r="L8" s="119">
        <f t="shared" si="2"/>
        <v>0</v>
      </c>
      <c r="M8" s="120">
        <f t="shared" si="2"/>
        <v>0</v>
      </c>
      <c r="P8" s="99"/>
      <c r="Q8" s="99"/>
      <c r="R8" s="372" t="s">
        <v>225</v>
      </c>
      <c r="S8" s="372" t="s">
        <v>226</v>
      </c>
      <c r="T8" s="372" t="s">
        <v>227</v>
      </c>
      <c r="U8" s="372" t="s">
        <v>143</v>
      </c>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367"/>
      <c r="BH8" s="367"/>
      <c r="BI8" s="367"/>
      <c r="BJ8" s="367"/>
      <c r="BK8" s="367"/>
      <c r="BL8" s="367"/>
      <c r="BM8" s="367"/>
      <c r="BN8" s="367"/>
      <c r="BO8" s="367"/>
      <c r="BP8" s="367"/>
      <c r="BQ8" s="367"/>
      <c r="BR8" s="367"/>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row>
    <row r="9" spans="1:101" ht="15.6" x14ac:dyDescent="0.3">
      <c r="A9" s="180">
        <v>18</v>
      </c>
      <c r="B9" s="118">
        <f t="shared" ref="B9:M9" si="3">BG13</f>
        <v>0</v>
      </c>
      <c r="C9" s="119">
        <f t="shared" si="3"/>
        <v>0</v>
      </c>
      <c r="D9" s="119">
        <f t="shared" si="3"/>
        <v>0</v>
      </c>
      <c r="E9" s="119">
        <f t="shared" si="3"/>
        <v>0</v>
      </c>
      <c r="F9" s="119">
        <f t="shared" si="3"/>
        <v>0</v>
      </c>
      <c r="G9" s="119">
        <f t="shared" si="3"/>
        <v>0</v>
      </c>
      <c r="H9" s="119">
        <f t="shared" si="3"/>
        <v>0</v>
      </c>
      <c r="I9" s="119">
        <f t="shared" si="3"/>
        <v>0</v>
      </c>
      <c r="J9" s="119">
        <f t="shared" si="3"/>
        <v>0</v>
      </c>
      <c r="K9" s="119">
        <f t="shared" si="3"/>
        <v>0</v>
      </c>
      <c r="L9" s="119">
        <f t="shared" si="3"/>
        <v>0</v>
      </c>
      <c r="M9" s="120">
        <f t="shared" si="3"/>
        <v>0</v>
      </c>
      <c r="P9" s="99"/>
      <c r="Q9" s="99"/>
      <c r="R9" s="394" t="s">
        <v>228</v>
      </c>
      <c r="S9" s="394"/>
      <c r="T9" s="394"/>
      <c r="U9" s="394"/>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367"/>
      <c r="BH9" s="367"/>
      <c r="BI9" s="367"/>
      <c r="BJ9" s="367"/>
      <c r="BK9" s="367"/>
      <c r="BL9" s="367"/>
      <c r="BM9" s="367"/>
      <c r="BN9" s="367"/>
      <c r="BO9" s="367"/>
      <c r="BP9" s="367"/>
      <c r="BQ9" s="367"/>
      <c r="BR9" s="367"/>
      <c r="BS9" s="99"/>
      <c r="BT9" s="99"/>
      <c r="BU9" s="99"/>
      <c r="BV9" s="99"/>
      <c r="BW9" s="99"/>
      <c r="BX9" s="99"/>
      <c r="BY9" s="366"/>
      <c r="BZ9" s="99"/>
      <c r="CA9" s="99"/>
      <c r="CB9" s="99"/>
      <c r="CC9" s="99"/>
      <c r="CD9" s="99"/>
      <c r="CE9" s="99"/>
      <c r="CF9" s="99"/>
      <c r="CG9" s="99"/>
      <c r="CH9" s="99"/>
      <c r="CI9" s="99"/>
      <c r="CJ9" s="99"/>
      <c r="CK9" s="99"/>
      <c r="CL9" s="99"/>
      <c r="CM9" s="368"/>
      <c r="CN9" s="99"/>
      <c r="CO9" s="99"/>
      <c r="CP9" s="99"/>
      <c r="CQ9" s="99"/>
      <c r="CR9" s="99"/>
      <c r="CS9" s="99"/>
      <c r="CT9" s="99"/>
      <c r="CU9" s="99"/>
      <c r="CV9" s="99"/>
      <c r="CW9" s="99"/>
    </row>
    <row r="10" spans="1:101" ht="15.6" x14ac:dyDescent="0.3">
      <c r="A10" s="180">
        <v>19</v>
      </c>
      <c r="B10" s="118">
        <f t="shared" ref="B10:M10" si="4">BG14</f>
        <v>0</v>
      </c>
      <c r="C10" s="119">
        <f t="shared" si="4"/>
        <v>0</v>
      </c>
      <c r="D10" s="119">
        <f t="shared" si="4"/>
        <v>0</v>
      </c>
      <c r="E10" s="119">
        <f t="shared" si="4"/>
        <v>0</v>
      </c>
      <c r="F10" s="119">
        <f t="shared" si="4"/>
        <v>0</v>
      </c>
      <c r="G10" s="119">
        <f t="shared" si="4"/>
        <v>0</v>
      </c>
      <c r="H10" s="119">
        <f t="shared" si="4"/>
        <v>0</v>
      </c>
      <c r="I10" s="119">
        <f t="shared" si="4"/>
        <v>0</v>
      </c>
      <c r="J10" s="119">
        <f t="shared" si="4"/>
        <v>0</v>
      </c>
      <c r="K10" s="119">
        <f t="shared" si="4"/>
        <v>0</v>
      </c>
      <c r="L10" s="119">
        <f t="shared" si="4"/>
        <v>0</v>
      </c>
      <c r="M10" s="120">
        <f t="shared" si="4"/>
        <v>0</v>
      </c>
      <c r="P10" s="99"/>
      <c r="Q10" s="99"/>
      <c r="R10" s="372" t="s">
        <v>229</v>
      </c>
      <c r="S10" s="372" t="s">
        <v>230</v>
      </c>
      <c r="T10" s="372">
        <v>0</v>
      </c>
      <c r="U10" s="373">
        <v>0</v>
      </c>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367"/>
      <c r="BH10" s="367"/>
      <c r="BI10" s="367"/>
      <c r="BJ10" s="367"/>
      <c r="BK10" s="367"/>
      <c r="BL10" s="367"/>
      <c r="BM10" s="367"/>
      <c r="BN10" s="367"/>
      <c r="BO10" s="367"/>
      <c r="BP10" s="367"/>
      <c r="BQ10" s="367"/>
      <c r="BR10" s="367"/>
      <c r="BS10" s="99"/>
      <c r="BT10" s="99"/>
      <c r="BU10" s="99"/>
      <c r="BV10" s="99"/>
      <c r="BW10" s="99"/>
      <c r="BX10" s="99"/>
      <c r="BY10" s="366"/>
      <c r="BZ10" s="99"/>
      <c r="CA10" s="99"/>
      <c r="CB10" s="99"/>
      <c r="CC10" s="99"/>
      <c r="CD10" s="99"/>
      <c r="CE10" s="99"/>
      <c r="CF10" s="99"/>
      <c r="CG10" s="99"/>
      <c r="CH10" s="99"/>
      <c r="CI10" s="99"/>
      <c r="CJ10" s="99"/>
      <c r="CK10" s="99"/>
      <c r="CL10" s="99"/>
      <c r="CM10" s="368"/>
      <c r="CN10" s="99"/>
      <c r="CO10" s="99"/>
      <c r="CP10" s="99"/>
      <c r="CQ10" s="99"/>
      <c r="CR10" s="99"/>
      <c r="CS10" s="99"/>
      <c r="CT10" s="99"/>
      <c r="CU10" s="99"/>
      <c r="CV10" s="99"/>
      <c r="CW10" s="99"/>
    </row>
    <row r="11" spans="1:101" ht="16.2" thickBot="1" x14ac:dyDescent="0.35">
      <c r="A11" s="180">
        <v>20</v>
      </c>
      <c r="B11" s="121">
        <f t="shared" ref="B11:M11" si="5">BG15</f>
        <v>0</v>
      </c>
      <c r="C11" s="122">
        <f t="shared" si="5"/>
        <v>0</v>
      </c>
      <c r="D11" s="122">
        <f t="shared" si="5"/>
        <v>0</v>
      </c>
      <c r="E11" s="122">
        <f t="shared" si="5"/>
        <v>0</v>
      </c>
      <c r="F11" s="122">
        <f t="shared" si="5"/>
        <v>0</v>
      </c>
      <c r="G11" s="122">
        <f t="shared" si="5"/>
        <v>0</v>
      </c>
      <c r="H11" s="122">
        <f t="shared" si="5"/>
        <v>0</v>
      </c>
      <c r="I11" s="122">
        <f t="shared" si="5"/>
        <v>0</v>
      </c>
      <c r="J11" s="122">
        <f t="shared" si="5"/>
        <v>0</v>
      </c>
      <c r="K11" s="122">
        <f t="shared" si="5"/>
        <v>0</v>
      </c>
      <c r="L11" s="122">
        <f t="shared" si="5"/>
        <v>0</v>
      </c>
      <c r="M11" s="123">
        <f t="shared" si="5"/>
        <v>0</v>
      </c>
      <c r="P11" s="99"/>
      <c r="Q11" s="99"/>
      <c r="R11" s="372" t="s">
        <v>231</v>
      </c>
      <c r="S11" s="372" t="s">
        <v>232</v>
      </c>
      <c r="T11" s="372">
        <v>27.1</v>
      </c>
      <c r="U11" s="373">
        <v>3.2</v>
      </c>
      <c r="V11" s="99"/>
      <c r="W11" s="99"/>
      <c r="X11" s="99"/>
      <c r="Y11" s="99"/>
      <c r="Z11" s="99"/>
      <c r="AA11" s="99"/>
      <c r="AB11" s="99"/>
      <c r="AC11" s="99"/>
      <c r="AD11" s="99"/>
      <c r="AE11" s="99"/>
      <c r="AF11" s="99"/>
      <c r="AG11" s="99"/>
      <c r="AH11" s="99"/>
      <c r="AI11" s="99"/>
      <c r="AJ11" s="99"/>
      <c r="AK11" s="99"/>
      <c r="AL11" s="99"/>
      <c r="AM11" s="99"/>
      <c r="AN11" s="99"/>
      <c r="AO11" s="366"/>
      <c r="AP11" s="99"/>
      <c r="AQ11" s="99"/>
      <c r="AR11" s="99"/>
      <c r="AS11" s="99"/>
      <c r="AT11" s="99"/>
      <c r="AU11" s="99"/>
      <c r="AV11" s="99"/>
      <c r="AW11" s="99"/>
      <c r="AX11" s="99"/>
      <c r="AY11" s="99"/>
      <c r="AZ11" s="99"/>
      <c r="BA11" s="99"/>
      <c r="BB11" s="99"/>
      <c r="BC11" s="99"/>
      <c r="BD11" s="99"/>
      <c r="BE11" s="99"/>
      <c r="BF11" s="99"/>
      <c r="BG11" s="367"/>
      <c r="BH11" s="367"/>
      <c r="BI11" s="367"/>
      <c r="BJ11" s="367"/>
      <c r="BK11" s="367"/>
      <c r="BL11" s="367"/>
      <c r="BM11" s="367"/>
      <c r="BN11" s="367"/>
      <c r="BO11" s="367"/>
      <c r="BP11" s="367"/>
      <c r="BQ11" s="367"/>
      <c r="BR11" s="367"/>
      <c r="BS11" s="99"/>
      <c r="BT11" s="99"/>
      <c r="BU11" s="99"/>
      <c r="BV11" s="366"/>
      <c r="BW11" s="99"/>
      <c r="BX11" s="99"/>
      <c r="BY11" s="366"/>
      <c r="BZ11" s="99"/>
      <c r="CA11" s="99"/>
      <c r="CB11" s="99"/>
      <c r="CC11" s="99"/>
      <c r="CD11" s="99"/>
      <c r="CE11" s="99"/>
      <c r="CF11" s="99"/>
      <c r="CG11" s="99"/>
      <c r="CH11" s="99"/>
      <c r="CI11" s="99"/>
      <c r="CJ11" s="99"/>
      <c r="CK11" s="99"/>
      <c r="CL11" s="99"/>
      <c r="CM11" s="368"/>
      <c r="CN11" s="99"/>
      <c r="CO11" s="99"/>
      <c r="CP11" s="99"/>
      <c r="CQ11" s="99"/>
      <c r="CR11" s="99"/>
      <c r="CS11" s="99"/>
      <c r="CT11" s="99"/>
      <c r="CU11" s="99"/>
      <c r="CV11" s="99"/>
      <c r="CW11" s="99"/>
    </row>
    <row r="12" spans="1:101" ht="16.2" thickBot="1" x14ac:dyDescent="0.35">
      <c r="P12" s="99"/>
      <c r="Q12" s="99"/>
      <c r="R12" s="394" t="s">
        <v>233</v>
      </c>
      <c r="S12" s="394"/>
      <c r="T12" s="394"/>
      <c r="U12" s="394"/>
      <c r="V12" s="99"/>
      <c r="W12" s="99"/>
      <c r="X12" s="99"/>
      <c r="Y12" s="99"/>
      <c r="Z12" s="99"/>
      <c r="AA12" s="99"/>
      <c r="AB12" s="99"/>
      <c r="AC12" s="99"/>
      <c r="AD12" s="99"/>
      <c r="AE12" s="99"/>
      <c r="AF12" s="99"/>
      <c r="AG12" s="99"/>
      <c r="AH12" s="99"/>
      <c r="AI12" s="99"/>
      <c r="AJ12" s="99"/>
      <c r="AK12" s="99"/>
      <c r="AL12" s="99"/>
      <c r="AM12" s="99"/>
      <c r="AN12" s="99"/>
      <c r="AO12" s="366"/>
      <c r="AP12" s="99"/>
      <c r="AQ12" s="99"/>
      <c r="AR12" s="99"/>
      <c r="AS12" s="99"/>
      <c r="AT12" s="99"/>
      <c r="AU12" s="99"/>
      <c r="AV12" s="99"/>
      <c r="AW12" s="99"/>
      <c r="AX12" s="99"/>
      <c r="AY12" s="99"/>
      <c r="AZ12" s="99"/>
      <c r="BA12" s="99"/>
      <c r="BB12" s="99"/>
      <c r="BC12" s="99"/>
      <c r="BD12" s="99"/>
      <c r="BE12" s="99"/>
      <c r="BF12" s="99"/>
      <c r="BG12" s="367"/>
      <c r="BH12" s="367"/>
      <c r="BI12" s="367"/>
      <c r="BJ12" s="367"/>
      <c r="BK12" s="367"/>
      <c r="BL12" s="367"/>
      <c r="BM12" s="367"/>
      <c r="BN12" s="367"/>
      <c r="BO12" s="367"/>
      <c r="BP12" s="367"/>
      <c r="BQ12" s="367"/>
      <c r="BR12" s="367"/>
      <c r="BS12" s="99"/>
      <c r="BT12" s="99"/>
      <c r="BU12" s="99"/>
      <c r="BV12" s="366"/>
      <c r="BW12" s="99"/>
      <c r="BX12" s="99"/>
      <c r="BY12" s="366"/>
      <c r="BZ12" s="99"/>
      <c r="CA12" s="99"/>
      <c r="CB12" s="99"/>
      <c r="CC12" s="99"/>
      <c r="CD12" s="99"/>
      <c r="CE12" s="99"/>
      <c r="CF12" s="99"/>
      <c r="CG12" s="99"/>
      <c r="CH12" s="99"/>
      <c r="CI12" s="99"/>
      <c r="CJ12" s="99"/>
      <c r="CK12" s="99"/>
      <c r="CL12" s="99"/>
      <c r="CM12" s="368"/>
      <c r="CN12" s="99"/>
      <c r="CO12" s="99"/>
      <c r="CP12" s="99"/>
      <c r="CQ12" s="99"/>
      <c r="CR12" s="99"/>
      <c r="CS12" s="99"/>
      <c r="CT12" s="99"/>
      <c r="CU12" s="99"/>
      <c r="CV12" s="99"/>
      <c r="CW12" s="99"/>
    </row>
    <row r="13" spans="1:101" ht="16.8" thickTop="1" thickBot="1" x14ac:dyDescent="0.35">
      <c r="A13" s="84" t="s">
        <v>45</v>
      </c>
      <c r="B13" s="391" t="s">
        <v>149</v>
      </c>
      <c r="C13" s="392"/>
      <c r="D13" s="392"/>
      <c r="E13" s="392"/>
      <c r="F13" s="392"/>
      <c r="G13" s="392"/>
      <c r="H13" s="392"/>
      <c r="I13" s="392"/>
      <c r="J13" s="392"/>
      <c r="K13" s="392"/>
      <c r="L13" s="392"/>
      <c r="M13" s="393"/>
      <c r="P13" s="99"/>
      <c r="Q13" s="99"/>
      <c r="R13" s="372" t="s">
        <v>234</v>
      </c>
      <c r="S13" s="372" t="s">
        <v>235</v>
      </c>
      <c r="T13" s="372">
        <v>30.3</v>
      </c>
      <c r="U13" s="373">
        <v>21.8</v>
      </c>
      <c r="V13" s="99"/>
      <c r="W13" s="99"/>
      <c r="X13" s="99"/>
      <c r="Y13" s="99"/>
      <c r="Z13" s="99"/>
      <c r="AA13" s="99"/>
      <c r="AB13" s="99"/>
      <c r="AC13" s="99"/>
      <c r="AD13" s="99"/>
      <c r="AE13" s="99"/>
      <c r="AF13" s="99"/>
      <c r="AG13" s="99"/>
      <c r="AH13" s="99"/>
      <c r="AI13" s="99"/>
      <c r="AJ13" s="99"/>
      <c r="AK13" s="99"/>
      <c r="AL13" s="99"/>
      <c r="AM13" s="99"/>
      <c r="AN13" s="99"/>
      <c r="AO13" s="366"/>
      <c r="AP13" s="99"/>
      <c r="AQ13" s="99"/>
      <c r="AR13" s="99"/>
      <c r="AS13" s="99"/>
      <c r="AT13" s="99"/>
      <c r="AU13" s="99"/>
      <c r="AV13" s="99"/>
      <c r="AW13" s="99"/>
      <c r="AX13" s="99"/>
      <c r="AY13" s="99"/>
      <c r="AZ13" s="99"/>
      <c r="BA13" s="99"/>
      <c r="BB13" s="99"/>
      <c r="BC13" s="99"/>
      <c r="BD13" s="99"/>
      <c r="BE13" s="99"/>
      <c r="BF13" s="99"/>
      <c r="BG13" s="367"/>
      <c r="BH13" s="367"/>
      <c r="BI13" s="367"/>
      <c r="BJ13" s="367"/>
      <c r="BK13" s="367"/>
      <c r="BL13" s="367"/>
      <c r="BM13" s="367"/>
      <c r="BN13" s="367"/>
      <c r="BO13" s="367"/>
      <c r="BP13" s="367"/>
      <c r="BQ13" s="367"/>
      <c r="BR13" s="367"/>
      <c r="BS13" s="99"/>
      <c r="BT13" s="99"/>
      <c r="BU13" s="99"/>
      <c r="BV13" s="366"/>
      <c r="BW13" s="99"/>
      <c r="BX13" s="99"/>
      <c r="BY13" s="366"/>
      <c r="BZ13" s="99"/>
      <c r="CA13" s="99"/>
      <c r="CB13" s="99"/>
      <c r="CC13" s="99"/>
      <c r="CD13" s="99"/>
      <c r="CE13" s="99"/>
      <c r="CF13" s="99"/>
      <c r="CG13" s="99"/>
      <c r="CH13" s="99"/>
      <c r="CI13" s="99"/>
      <c r="CJ13" s="99"/>
      <c r="CK13" s="99"/>
      <c r="CL13" s="99"/>
      <c r="CM13" s="368"/>
      <c r="CN13" s="99"/>
      <c r="CO13" s="99"/>
      <c r="CP13" s="99"/>
      <c r="CQ13" s="99"/>
      <c r="CR13" s="99"/>
      <c r="CS13" s="99"/>
      <c r="CT13" s="99"/>
      <c r="CU13" s="99"/>
      <c r="CV13" s="99"/>
      <c r="CW13" s="99"/>
    </row>
    <row r="14" spans="1:101" ht="16.8" thickTop="1" thickBot="1" x14ac:dyDescent="0.35">
      <c r="A14" s="85"/>
      <c r="B14" s="124">
        <v>1</v>
      </c>
      <c r="C14" s="125">
        <v>2</v>
      </c>
      <c r="D14" s="125">
        <v>3</v>
      </c>
      <c r="E14" s="332">
        <v>4</v>
      </c>
      <c r="F14" s="332">
        <v>5</v>
      </c>
      <c r="G14" s="332">
        <v>6</v>
      </c>
      <c r="H14" s="332">
        <v>7</v>
      </c>
      <c r="I14" s="332">
        <v>8</v>
      </c>
      <c r="J14" s="332">
        <v>9</v>
      </c>
      <c r="K14" s="126">
        <v>10</v>
      </c>
      <c r="L14" s="126">
        <v>11</v>
      </c>
      <c r="M14" s="333">
        <v>12</v>
      </c>
      <c r="P14" s="99"/>
      <c r="Q14" s="99"/>
      <c r="R14" s="372" t="s">
        <v>236</v>
      </c>
      <c r="S14" s="372" t="s">
        <v>237</v>
      </c>
      <c r="T14" s="372">
        <v>19.600000000000001</v>
      </c>
      <c r="U14" s="373">
        <v>15.8</v>
      </c>
      <c r="V14" s="99"/>
      <c r="W14" s="99"/>
      <c r="X14" s="99"/>
      <c r="Y14" s="99"/>
      <c r="Z14" s="99"/>
      <c r="AA14" s="99"/>
      <c r="AB14" s="99"/>
      <c r="AC14" s="99"/>
      <c r="AD14" s="99"/>
      <c r="AE14" s="99"/>
      <c r="AF14" s="99"/>
      <c r="AG14" s="99"/>
      <c r="AH14" s="99"/>
      <c r="AI14" s="99"/>
      <c r="AJ14" s="99"/>
      <c r="AK14" s="99"/>
      <c r="AL14" s="99"/>
      <c r="AM14" s="99"/>
      <c r="AN14" s="99"/>
      <c r="AO14" s="366"/>
      <c r="AP14" s="99"/>
      <c r="AQ14" s="99"/>
      <c r="AR14" s="99"/>
      <c r="AS14" s="99"/>
      <c r="AT14" s="99"/>
      <c r="AU14" s="99"/>
      <c r="AV14" s="99"/>
      <c r="AW14" s="99"/>
      <c r="AX14" s="99"/>
      <c r="AY14" s="99"/>
      <c r="AZ14" s="99"/>
      <c r="BA14" s="99"/>
      <c r="BB14" s="99"/>
      <c r="BC14" s="99"/>
      <c r="BD14" s="99"/>
      <c r="BE14" s="99"/>
      <c r="BF14" s="99"/>
      <c r="BG14" s="367"/>
      <c r="BH14" s="367"/>
      <c r="BI14" s="367"/>
      <c r="BJ14" s="367"/>
      <c r="BK14" s="367"/>
      <c r="BL14" s="367"/>
      <c r="BM14" s="367"/>
      <c r="BN14" s="367"/>
      <c r="BO14" s="367"/>
      <c r="BP14" s="367"/>
      <c r="BQ14" s="367"/>
      <c r="BR14" s="367"/>
      <c r="BS14" s="99"/>
      <c r="BT14" s="99"/>
      <c r="BU14" s="99"/>
      <c r="BV14" s="366"/>
      <c r="BW14" s="99"/>
      <c r="BX14" s="99"/>
      <c r="BY14" s="366"/>
      <c r="BZ14" s="99"/>
      <c r="CA14" s="99"/>
      <c r="CB14" s="99"/>
      <c r="CC14" s="99"/>
      <c r="CD14" s="99"/>
      <c r="CE14" s="99"/>
      <c r="CF14" s="99"/>
      <c r="CG14" s="99"/>
      <c r="CH14" s="99"/>
      <c r="CI14" s="99"/>
      <c r="CJ14" s="99"/>
      <c r="CK14" s="99"/>
      <c r="CL14" s="99"/>
      <c r="CM14" s="368"/>
      <c r="CN14" s="99"/>
      <c r="CO14" s="99"/>
      <c r="CP14" s="99"/>
      <c r="CQ14" s="99"/>
      <c r="CR14" s="99"/>
      <c r="CS14" s="99"/>
      <c r="CT14" s="99"/>
      <c r="CU14" s="99"/>
      <c r="CV14" s="99"/>
      <c r="CW14" s="99"/>
    </row>
    <row r="15" spans="1:101" ht="16.2" thickTop="1" x14ac:dyDescent="0.3">
      <c r="A15" s="220" t="s">
        <v>85</v>
      </c>
      <c r="B15" s="184">
        <f>CK26</f>
        <v>0</v>
      </c>
      <c r="C15" s="182">
        <f t="shared" ref="C15:M15" si="6">CL26</f>
        <v>0</v>
      </c>
      <c r="D15" s="182">
        <f t="shared" si="6"/>
        <v>0</v>
      </c>
      <c r="E15" s="182">
        <f t="shared" si="6"/>
        <v>0</v>
      </c>
      <c r="F15" s="182">
        <f t="shared" si="6"/>
        <v>0</v>
      </c>
      <c r="G15" s="182">
        <f t="shared" si="6"/>
        <v>0</v>
      </c>
      <c r="H15" s="182">
        <f t="shared" si="6"/>
        <v>0</v>
      </c>
      <c r="I15" s="182">
        <f t="shared" si="6"/>
        <v>0</v>
      </c>
      <c r="J15" s="182">
        <f t="shared" si="6"/>
        <v>0</v>
      </c>
      <c r="K15" s="182">
        <f t="shared" si="6"/>
        <v>0</v>
      </c>
      <c r="L15" s="182">
        <f t="shared" si="6"/>
        <v>0</v>
      </c>
      <c r="M15" s="183">
        <f t="shared" si="6"/>
        <v>0</v>
      </c>
      <c r="P15" s="99"/>
      <c r="Q15" s="99"/>
      <c r="R15" s="372" t="s">
        <v>238</v>
      </c>
      <c r="S15" s="372" t="s">
        <v>239</v>
      </c>
      <c r="T15" s="372">
        <v>13.1</v>
      </c>
      <c r="U15" s="373">
        <v>12.4</v>
      </c>
      <c r="V15" s="99"/>
      <c r="W15" s="99"/>
      <c r="X15" s="99"/>
      <c r="Y15" s="99"/>
      <c r="Z15" s="99"/>
      <c r="AA15" s="99"/>
      <c r="AB15" s="99"/>
      <c r="AC15" s="99"/>
      <c r="AD15" s="99"/>
      <c r="AE15" s="99"/>
      <c r="AF15" s="99"/>
      <c r="AG15" s="99"/>
      <c r="AH15" s="99"/>
      <c r="AI15" s="99"/>
      <c r="AJ15" s="99"/>
      <c r="AK15" s="99"/>
      <c r="AL15" s="99"/>
      <c r="AM15" s="99"/>
      <c r="AN15" s="99"/>
      <c r="AO15" s="366"/>
      <c r="AP15" s="99"/>
      <c r="AQ15" s="99"/>
      <c r="AR15" s="99"/>
      <c r="AS15" s="99"/>
      <c r="AT15" s="99"/>
      <c r="AU15" s="99"/>
      <c r="AV15" s="99"/>
      <c r="AW15" s="99"/>
      <c r="AX15" s="99"/>
      <c r="AY15" s="99"/>
      <c r="AZ15" s="99"/>
      <c r="BA15" s="99"/>
      <c r="BB15" s="99"/>
      <c r="BC15" s="99"/>
      <c r="BD15" s="99"/>
      <c r="BE15" s="99"/>
      <c r="BF15" s="99"/>
      <c r="BG15" s="367"/>
      <c r="BH15" s="367"/>
      <c r="BI15" s="367"/>
      <c r="BJ15" s="367"/>
      <c r="BK15" s="367"/>
      <c r="BL15" s="367"/>
      <c r="BM15" s="367"/>
      <c r="BN15" s="367"/>
      <c r="BO15" s="367"/>
      <c r="BP15" s="367"/>
      <c r="BQ15" s="367"/>
      <c r="BR15" s="367"/>
      <c r="BS15" s="99"/>
      <c r="BT15" s="99"/>
      <c r="BU15" s="99"/>
      <c r="BV15" s="99"/>
      <c r="BW15" s="367"/>
      <c r="BX15" s="99"/>
      <c r="BY15" s="366"/>
      <c r="BZ15" s="99"/>
      <c r="CA15" s="99"/>
      <c r="CB15" s="99"/>
      <c r="CC15" s="99"/>
      <c r="CD15" s="99"/>
      <c r="CE15" s="99"/>
      <c r="CF15" s="99"/>
      <c r="CG15" s="99"/>
      <c r="CH15" s="99"/>
      <c r="CI15" s="99"/>
      <c r="CJ15" s="99"/>
      <c r="CK15" s="99"/>
      <c r="CL15" s="99"/>
      <c r="CM15" s="368"/>
      <c r="CN15" s="99"/>
      <c r="CO15" s="99"/>
      <c r="CP15" s="99"/>
      <c r="CQ15" s="99"/>
      <c r="CR15" s="99"/>
      <c r="CS15" s="99"/>
      <c r="CT15" s="99"/>
      <c r="CU15" s="99"/>
      <c r="CV15" s="99"/>
      <c r="CW15" s="99"/>
    </row>
    <row r="16" spans="1:101" s="223" customFormat="1" ht="15.6" x14ac:dyDescent="0.3">
      <c r="A16" s="221">
        <v>14</v>
      </c>
      <c r="B16" s="254">
        <f t="shared" ref="B16:M16" si="7">CK27</f>
        <v>0</v>
      </c>
      <c r="C16" s="252">
        <f t="shared" si="7"/>
        <v>0</v>
      </c>
      <c r="D16" s="252">
        <f t="shared" si="7"/>
        <v>0</v>
      </c>
      <c r="E16" s="252">
        <f t="shared" si="7"/>
        <v>0</v>
      </c>
      <c r="F16" s="252">
        <f t="shared" si="7"/>
        <v>0</v>
      </c>
      <c r="G16" s="252">
        <f t="shared" si="7"/>
        <v>0</v>
      </c>
      <c r="H16" s="252">
        <f t="shared" si="7"/>
        <v>0</v>
      </c>
      <c r="I16" s="252">
        <f t="shared" si="7"/>
        <v>0</v>
      </c>
      <c r="J16" s="252">
        <f t="shared" si="7"/>
        <v>0</v>
      </c>
      <c r="K16" s="252">
        <f t="shared" si="7"/>
        <v>0</v>
      </c>
      <c r="L16" s="252">
        <f t="shared" si="7"/>
        <v>0</v>
      </c>
      <c r="M16" s="253">
        <f t="shared" si="7"/>
        <v>0</v>
      </c>
      <c r="P16" s="99"/>
      <c r="Q16" s="99"/>
      <c r="R16" s="372" t="s">
        <v>240</v>
      </c>
      <c r="S16" s="372" t="s">
        <v>241</v>
      </c>
      <c r="T16" s="372">
        <v>8.1999999999999993</v>
      </c>
      <c r="U16" s="373">
        <v>9.8000000000000007</v>
      </c>
      <c r="V16" s="99"/>
      <c r="W16" s="99"/>
      <c r="X16" s="99"/>
      <c r="Y16" s="99"/>
      <c r="Z16" s="99"/>
      <c r="AA16" s="99"/>
      <c r="AB16" s="99"/>
      <c r="AC16" s="99"/>
      <c r="AD16" s="99"/>
      <c r="AE16" s="99"/>
      <c r="AF16" s="99"/>
      <c r="AG16" s="99"/>
      <c r="AH16" s="99"/>
      <c r="AI16" s="99"/>
      <c r="AJ16" s="99"/>
      <c r="AK16" s="99"/>
      <c r="AL16" s="99"/>
      <c r="AM16" s="99"/>
      <c r="AN16" s="99"/>
      <c r="AO16" s="366"/>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367"/>
      <c r="BX16" s="99"/>
      <c r="BY16" s="366"/>
      <c r="BZ16" s="99"/>
      <c r="CA16" s="99"/>
      <c r="CB16" s="99"/>
      <c r="CC16" s="99"/>
      <c r="CD16" s="99"/>
      <c r="CE16" s="99"/>
      <c r="CF16" s="99"/>
      <c r="CG16" s="99"/>
      <c r="CH16" s="99"/>
      <c r="CI16" s="99"/>
      <c r="CJ16" s="99"/>
      <c r="CK16" s="99"/>
      <c r="CL16" s="99"/>
      <c r="CM16" s="368"/>
      <c r="CN16" s="99"/>
      <c r="CO16" s="99"/>
      <c r="CP16" s="99"/>
      <c r="CQ16" s="99"/>
      <c r="CR16" s="99"/>
      <c r="CS16" s="99"/>
      <c r="CT16" s="99"/>
      <c r="CU16" s="99"/>
      <c r="CV16" s="99"/>
      <c r="CW16" s="99"/>
    </row>
    <row r="17" spans="1:101" ht="15.6" x14ac:dyDescent="0.3">
      <c r="A17" s="221">
        <v>15</v>
      </c>
      <c r="B17" s="185">
        <f t="shared" ref="B17:M17" si="8">CK28</f>
        <v>0</v>
      </c>
      <c r="C17" s="119">
        <f t="shared" si="8"/>
        <v>0</v>
      </c>
      <c r="D17" s="119">
        <f t="shared" si="8"/>
        <v>0</v>
      </c>
      <c r="E17" s="119">
        <f t="shared" si="8"/>
        <v>0</v>
      </c>
      <c r="F17" s="119">
        <f t="shared" si="8"/>
        <v>0</v>
      </c>
      <c r="G17" s="119">
        <f t="shared" si="8"/>
        <v>0</v>
      </c>
      <c r="H17" s="119">
        <f t="shared" si="8"/>
        <v>0</v>
      </c>
      <c r="I17" s="119">
        <f t="shared" si="8"/>
        <v>0</v>
      </c>
      <c r="J17" s="119">
        <f t="shared" si="8"/>
        <v>0</v>
      </c>
      <c r="K17" s="119">
        <f t="shared" si="8"/>
        <v>0</v>
      </c>
      <c r="L17" s="119">
        <f t="shared" si="8"/>
        <v>0</v>
      </c>
      <c r="M17" s="120">
        <f t="shared" si="8"/>
        <v>0</v>
      </c>
      <c r="P17" s="99"/>
      <c r="Q17" s="99"/>
      <c r="R17" s="372" t="s">
        <v>242</v>
      </c>
      <c r="S17" s="372" t="s">
        <v>243</v>
      </c>
      <c r="T17" s="372">
        <v>5.4</v>
      </c>
      <c r="U17" s="373">
        <v>8.6999999999999993</v>
      </c>
      <c r="V17" s="99"/>
      <c r="W17" s="99"/>
      <c r="X17" s="99"/>
      <c r="Y17" s="99"/>
      <c r="Z17" s="99"/>
      <c r="AA17" s="99"/>
      <c r="AB17" s="99"/>
      <c r="AC17" s="99"/>
      <c r="AD17" s="99"/>
      <c r="AE17" s="99"/>
      <c r="AF17" s="99"/>
      <c r="AG17" s="99"/>
      <c r="AH17" s="99"/>
      <c r="AI17" s="99"/>
      <c r="AJ17" s="99"/>
      <c r="AK17" s="99"/>
      <c r="AL17" s="99"/>
      <c r="AM17" s="99"/>
      <c r="AN17" s="99"/>
      <c r="AO17" s="366"/>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366"/>
      <c r="BZ17" s="99"/>
      <c r="CA17" s="99"/>
      <c r="CB17" s="99"/>
      <c r="CC17" s="99"/>
      <c r="CD17" s="99"/>
      <c r="CE17" s="99"/>
      <c r="CF17" s="99"/>
      <c r="CG17" s="99"/>
      <c r="CH17" s="99"/>
      <c r="CI17" s="99"/>
      <c r="CJ17" s="99"/>
      <c r="CK17" s="99"/>
      <c r="CL17" s="99"/>
      <c r="CM17" s="368"/>
      <c r="CN17" s="99"/>
      <c r="CO17" s="99"/>
      <c r="CP17" s="99"/>
      <c r="CQ17" s="99"/>
      <c r="CR17" s="99"/>
      <c r="CS17" s="99"/>
      <c r="CT17" s="99"/>
      <c r="CU17" s="99"/>
      <c r="CV17" s="99"/>
      <c r="CW17" s="99"/>
    </row>
    <row r="18" spans="1:101" ht="15.6" x14ac:dyDescent="0.3">
      <c r="A18" s="180">
        <v>16</v>
      </c>
      <c r="B18" s="185">
        <f t="shared" ref="B18:M18" si="9">CK29</f>
        <v>0</v>
      </c>
      <c r="C18" s="119">
        <f t="shared" si="9"/>
        <v>0</v>
      </c>
      <c r="D18" s="119">
        <f t="shared" si="9"/>
        <v>0</v>
      </c>
      <c r="E18" s="119">
        <f t="shared" si="9"/>
        <v>0</v>
      </c>
      <c r="F18" s="119">
        <f t="shared" si="9"/>
        <v>0</v>
      </c>
      <c r="G18" s="119">
        <f t="shared" si="9"/>
        <v>0</v>
      </c>
      <c r="H18" s="119">
        <f t="shared" si="9"/>
        <v>0</v>
      </c>
      <c r="I18" s="119">
        <f t="shared" si="9"/>
        <v>0</v>
      </c>
      <c r="J18" s="119">
        <f t="shared" si="9"/>
        <v>0</v>
      </c>
      <c r="K18" s="119">
        <f t="shared" si="9"/>
        <v>0</v>
      </c>
      <c r="L18" s="119">
        <f t="shared" si="9"/>
        <v>0</v>
      </c>
      <c r="M18" s="120">
        <f t="shared" si="9"/>
        <v>0</v>
      </c>
      <c r="P18" s="99"/>
      <c r="Q18" s="99"/>
      <c r="R18" s="372" t="s">
        <v>244</v>
      </c>
      <c r="S18" s="372" t="s">
        <v>245</v>
      </c>
      <c r="T18" s="372">
        <v>3.5</v>
      </c>
      <c r="U18" s="373">
        <v>8</v>
      </c>
      <c r="V18" s="99"/>
      <c r="W18" s="99"/>
      <c r="X18" s="99"/>
      <c r="Y18" s="99"/>
      <c r="Z18" s="99"/>
      <c r="AA18" s="99"/>
      <c r="AB18" s="99"/>
      <c r="AC18" s="99"/>
      <c r="AD18" s="99"/>
      <c r="AE18" s="99"/>
      <c r="AF18" s="99"/>
      <c r="AG18" s="99"/>
      <c r="AH18" s="99"/>
      <c r="AI18" s="99"/>
      <c r="AJ18" s="99"/>
      <c r="AK18" s="99"/>
      <c r="AL18" s="99"/>
      <c r="AM18" s="99"/>
      <c r="AN18" s="99"/>
      <c r="AO18" s="366"/>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366"/>
      <c r="BZ18" s="99"/>
      <c r="CA18" s="99"/>
      <c r="CB18" s="99"/>
      <c r="CC18" s="99"/>
      <c r="CD18" s="99"/>
      <c r="CE18" s="99"/>
      <c r="CF18" s="99"/>
      <c r="CG18" s="99"/>
      <c r="CH18" s="99"/>
      <c r="CI18" s="99"/>
      <c r="CJ18" s="99"/>
      <c r="CK18" s="99"/>
      <c r="CL18" s="99"/>
      <c r="CM18" s="368"/>
      <c r="CN18" s="99"/>
      <c r="CO18" s="99"/>
      <c r="CP18" s="99"/>
      <c r="CQ18" s="99"/>
      <c r="CR18" s="99"/>
      <c r="CS18" s="99"/>
      <c r="CT18" s="99"/>
      <c r="CU18" s="99"/>
      <c r="CV18" s="99"/>
      <c r="CW18" s="99"/>
    </row>
    <row r="19" spans="1:101" ht="15.6" x14ac:dyDescent="0.3">
      <c r="A19" s="180">
        <v>17</v>
      </c>
      <c r="B19" s="185">
        <f t="shared" ref="B19:M19" si="10">CK30</f>
        <v>0</v>
      </c>
      <c r="C19" s="119">
        <f t="shared" si="10"/>
        <v>0</v>
      </c>
      <c r="D19" s="119">
        <f t="shared" si="10"/>
        <v>0</v>
      </c>
      <c r="E19" s="119">
        <f t="shared" si="10"/>
        <v>0</v>
      </c>
      <c r="F19" s="119">
        <f t="shared" si="10"/>
        <v>0</v>
      </c>
      <c r="G19" s="119">
        <f t="shared" si="10"/>
        <v>0</v>
      </c>
      <c r="H19" s="119">
        <f t="shared" si="10"/>
        <v>0</v>
      </c>
      <c r="I19" s="119">
        <f t="shared" si="10"/>
        <v>0</v>
      </c>
      <c r="J19" s="119">
        <f t="shared" si="10"/>
        <v>0</v>
      </c>
      <c r="K19" s="119">
        <f t="shared" si="10"/>
        <v>0</v>
      </c>
      <c r="L19" s="119">
        <f t="shared" si="10"/>
        <v>0</v>
      </c>
      <c r="M19" s="120">
        <f t="shared" si="10"/>
        <v>0</v>
      </c>
      <c r="P19" s="99"/>
      <c r="Q19" s="99"/>
      <c r="R19" s="372" t="s">
        <v>246</v>
      </c>
      <c r="S19" s="372" t="s">
        <v>247</v>
      </c>
      <c r="T19" s="372">
        <v>2.2999999999999998</v>
      </c>
      <c r="U19" s="373">
        <v>7.2</v>
      </c>
      <c r="V19" s="99"/>
      <c r="W19" s="99"/>
      <c r="X19" s="99"/>
      <c r="Y19" s="99"/>
      <c r="Z19" s="99"/>
      <c r="AA19" s="99"/>
      <c r="AB19" s="99"/>
      <c r="AC19" s="99"/>
      <c r="AD19" s="99"/>
      <c r="AE19" s="99"/>
      <c r="AF19" s="99"/>
      <c r="AG19" s="99"/>
      <c r="AH19" s="99"/>
      <c r="AI19" s="99"/>
      <c r="AJ19" s="99"/>
      <c r="AK19" s="99"/>
      <c r="AL19" s="99"/>
      <c r="AM19" s="99"/>
      <c r="AN19" s="99"/>
      <c r="AO19" s="366"/>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367"/>
      <c r="BX19" s="99"/>
      <c r="BY19" s="366"/>
      <c r="BZ19" s="99"/>
      <c r="CA19" s="99"/>
      <c r="CB19" s="99"/>
      <c r="CC19" s="99"/>
      <c r="CD19" s="99"/>
      <c r="CE19" s="99"/>
      <c r="CF19" s="99"/>
      <c r="CG19" s="99"/>
      <c r="CH19" s="99"/>
      <c r="CI19" s="99"/>
      <c r="CJ19" s="99"/>
      <c r="CK19" s="99"/>
      <c r="CL19" s="99"/>
      <c r="CM19" s="368"/>
      <c r="CN19" s="99"/>
      <c r="CO19" s="99"/>
      <c r="CP19" s="99"/>
      <c r="CQ19" s="99"/>
      <c r="CR19" s="99"/>
      <c r="CS19" s="99"/>
      <c r="CT19" s="99"/>
      <c r="CU19" s="99"/>
      <c r="CV19" s="99"/>
      <c r="CW19" s="99"/>
    </row>
    <row r="20" spans="1:101" x14ac:dyDescent="0.3">
      <c r="A20" s="180">
        <v>18</v>
      </c>
      <c r="B20" s="185">
        <f t="shared" ref="B20:M20" si="11">CK31</f>
        <v>0</v>
      </c>
      <c r="C20" s="119">
        <f t="shared" si="11"/>
        <v>0</v>
      </c>
      <c r="D20" s="119">
        <f t="shared" si="11"/>
        <v>0</v>
      </c>
      <c r="E20" s="119">
        <f t="shared" si="11"/>
        <v>0</v>
      </c>
      <c r="F20" s="119">
        <f t="shared" si="11"/>
        <v>0</v>
      </c>
      <c r="G20" s="119">
        <f t="shared" si="11"/>
        <v>0</v>
      </c>
      <c r="H20" s="119">
        <f t="shared" si="11"/>
        <v>0</v>
      </c>
      <c r="I20" s="119">
        <f t="shared" si="11"/>
        <v>0</v>
      </c>
      <c r="J20" s="119">
        <f t="shared" si="11"/>
        <v>0</v>
      </c>
      <c r="K20" s="119">
        <f t="shared" si="11"/>
        <v>0</v>
      </c>
      <c r="L20" s="119">
        <f t="shared" si="11"/>
        <v>0</v>
      </c>
      <c r="M20" s="120">
        <f t="shared" si="11"/>
        <v>0</v>
      </c>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366"/>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367"/>
      <c r="BX20" s="367"/>
      <c r="BY20" s="367"/>
      <c r="BZ20" s="367"/>
      <c r="CA20" s="367"/>
      <c r="CB20" s="367"/>
      <c r="CC20" s="367"/>
      <c r="CD20" s="99"/>
      <c r="CE20" s="99"/>
      <c r="CF20" s="99"/>
      <c r="CG20" s="99"/>
      <c r="CH20" s="99"/>
      <c r="CI20" s="99"/>
      <c r="CJ20" s="99"/>
      <c r="CK20" s="99"/>
      <c r="CL20" s="99"/>
      <c r="CM20" s="99"/>
      <c r="CN20" s="99"/>
      <c r="CO20" s="99"/>
      <c r="CP20" s="99"/>
      <c r="CQ20" s="99"/>
      <c r="CR20" s="99"/>
      <c r="CS20" s="99"/>
      <c r="CT20" s="99"/>
      <c r="CU20" s="99"/>
      <c r="CV20" s="99"/>
      <c r="CW20" s="99"/>
    </row>
    <row r="21" spans="1:101" ht="15.6" x14ac:dyDescent="0.3">
      <c r="A21" s="180">
        <v>19</v>
      </c>
      <c r="B21" s="185">
        <f t="shared" ref="B21:M21" si="12">CK32</f>
        <v>0</v>
      </c>
      <c r="C21" s="119">
        <f t="shared" si="12"/>
        <v>0</v>
      </c>
      <c r="D21" s="119">
        <f t="shared" si="12"/>
        <v>0</v>
      </c>
      <c r="E21" s="119">
        <f t="shared" si="12"/>
        <v>0</v>
      </c>
      <c r="F21" s="119">
        <f t="shared" si="12"/>
        <v>0</v>
      </c>
      <c r="G21" s="119">
        <f t="shared" si="12"/>
        <v>0</v>
      </c>
      <c r="H21" s="119">
        <f t="shared" si="12"/>
        <v>0</v>
      </c>
      <c r="I21" s="119">
        <f t="shared" si="12"/>
        <v>0</v>
      </c>
      <c r="J21" s="119">
        <f t="shared" si="12"/>
        <v>0</v>
      </c>
      <c r="K21" s="119">
        <f t="shared" si="12"/>
        <v>0</v>
      </c>
      <c r="L21" s="119">
        <f t="shared" si="12"/>
        <v>0</v>
      </c>
      <c r="M21" s="120">
        <f t="shared" si="12"/>
        <v>0</v>
      </c>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364"/>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367"/>
      <c r="BX21" s="367"/>
      <c r="BY21" s="367"/>
      <c r="BZ21" s="367"/>
      <c r="CA21" s="367"/>
      <c r="CB21" s="367"/>
      <c r="CC21" s="367"/>
      <c r="CD21" s="367"/>
      <c r="CE21" s="367"/>
      <c r="CF21" s="367"/>
      <c r="CG21" s="367"/>
      <c r="CH21" s="367"/>
      <c r="CI21" s="99"/>
      <c r="CJ21" s="99"/>
      <c r="CK21" s="99"/>
      <c r="CL21" s="99"/>
      <c r="CM21" s="99"/>
      <c r="CN21" s="99"/>
      <c r="CO21" s="99"/>
      <c r="CP21" s="99"/>
      <c r="CQ21" s="99"/>
      <c r="CR21" s="99"/>
      <c r="CS21" s="99"/>
      <c r="CT21" s="99"/>
      <c r="CU21" s="99"/>
      <c r="CV21" s="99"/>
      <c r="CW21" s="99"/>
    </row>
    <row r="22" spans="1:101" ht="16.2" thickBot="1" x14ac:dyDescent="0.35">
      <c r="A22" s="180">
        <v>20</v>
      </c>
      <c r="B22" s="186">
        <f t="shared" ref="B22:M22" si="13">CK33</f>
        <v>0</v>
      </c>
      <c r="C22" s="122">
        <f t="shared" si="13"/>
        <v>0</v>
      </c>
      <c r="D22" s="122">
        <f t="shared" si="13"/>
        <v>0</v>
      </c>
      <c r="E22" s="122">
        <f t="shared" si="13"/>
        <v>0</v>
      </c>
      <c r="F22" s="122">
        <f t="shared" si="13"/>
        <v>0</v>
      </c>
      <c r="G22" s="122">
        <f t="shared" si="13"/>
        <v>0</v>
      </c>
      <c r="H22" s="122">
        <f t="shared" si="13"/>
        <v>0</v>
      </c>
      <c r="I22" s="122">
        <f t="shared" si="13"/>
        <v>0</v>
      </c>
      <c r="J22" s="122">
        <f t="shared" si="13"/>
        <v>0</v>
      </c>
      <c r="K22" s="122">
        <f t="shared" si="13"/>
        <v>0</v>
      </c>
      <c r="L22" s="122">
        <f t="shared" si="13"/>
        <v>0</v>
      </c>
      <c r="M22" s="123">
        <f t="shared" si="13"/>
        <v>0</v>
      </c>
      <c r="P22" s="365"/>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365"/>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364"/>
      <c r="CK22" s="99"/>
      <c r="CL22" s="99"/>
      <c r="CM22" s="99"/>
      <c r="CN22" s="99"/>
      <c r="CO22" s="99"/>
      <c r="CP22" s="99"/>
      <c r="CQ22" s="99"/>
      <c r="CR22" s="99"/>
      <c r="CS22" s="99"/>
      <c r="CT22" s="99"/>
      <c r="CU22" s="99"/>
      <c r="CV22" s="99"/>
      <c r="CW22" s="99"/>
    </row>
    <row r="23" spans="1:101" ht="16.2" thickBot="1" x14ac:dyDescent="0.35">
      <c r="A23" s="86"/>
      <c r="B23" s="127"/>
      <c r="C23" s="128"/>
      <c r="D23" s="128"/>
      <c r="E23" s="128"/>
      <c r="F23" s="128"/>
      <c r="G23" s="128"/>
      <c r="H23" s="128"/>
      <c r="I23" s="128"/>
      <c r="J23" s="128"/>
      <c r="K23" s="128"/>
      <c r="L23" s="128"/>
      <c r="M23" s="129"/>
      <c r="P23" s="99"/>
      <c r="Q23" s="99"/>
      <c r="R23" s="365" t="s">
        <v>248</v>
      </c>
      <c r="S23" s="99" t="s">
        <v>249</v>
      </c>
      <c r="T23" s="365" t="s">
        <v>191</v>
      </c>
      <c r="U23" s="99" t="s">
        <v>142</v>
      </c>
      <c r="V23" s="365" t="s">
        <v>250</v>
      </c>
      <c r="W23" s="99"/>
      <c r="X23" s="365"/>
      <c r="Y23" s="99"/>
      <c r="Z23" s="365"/>
      <c r="AA23" s="99"/>
      <c r="AB23" s="365"/>
      <c r="AC23" s="99"/>
      <c r="AD23" s="365"/>
      <c r="AE23" s="99"/>
      <c r="AF23" s="365"/>
      <c r="AG23" s="99"/>
      <c r="AH23" s="365"/>
      <c r="AI23" s="99"/>
      <c r="AJ23" s="365"/>
      <c r="AK23" s="99"/>
      <c r="AL23" s="365"/>
      <c r="AM23" s="99"/>
      <c r="AN23" s="365"/>
      <c r="AO23" s="366"/>
      <c r="AP23" s="99"/>
      <c r="AQ23" s="99"/>
      <c r="AR23" s="366"/>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364"/>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row>
    <row r="24" spans="1:101" ht="15.6" thickTop="1" thickBot="1" x14ac:dyDescent="0.35">
      <c r="A24" s="84" t="s">
        <v>45</v>
      </c>
      <c r="B24" s="391" t="s">
        <v>89</v>
      </c>
      <c r="C24" s="392"/>
      <c r="D24" s="392"/>
      <c r="E24" s="392"/>
      <c r="F24" s="392"/>
      <c r="G24" s="392"/>
      <c r="H24" s="392"/>
      <c r="I24" s="392"/>
      <c r="J24" s="392"/>
      <c r="K24" s="392"/>
      <c r="L24" s="392"/>
      <c r="M24" s="393"/>
      <c r="P24" s="99"/>
      <c r="Q24" s="99"/>
      <c r="R24" s="99" t="s">
        <v>251</v>
      </c>
      <c r="S24" s="99" t="s">
        <v>227</v>
      </c>
      <c r="T24" s="99">
        <v>2015</v>
      </c>
      <c r="U24" s="99">
        <v>43</v>
      </c>
      <c r="V24" s="366">
        <v>2543151.02</v>
      </c>
      <c r="W24" s="366"/>
      <c r="X24" s="366"/>
      <c r="Y24" s="99"/>
      <c r="Z24" s="99"/>
      <c r="AA24" s="99"/>
      <c r="AB24" s="99"/>
      <c r="AC24" s="99"/>
      <c r="AD24" s="99"/>
      <c r="AE24" s="99"/>
      <c r="AF24" s="99"/>
      <c r="AG24" s="99"/>
      <c r="AH24" s="99"/>
      <c r="AI24" s="99"/>
      <c r="AJ24" s="99"/>
      <c r="AK24" s="99"/>
      <c r="AL24" s="99"/>
      <c r="AM24" s="99"/>
      <c r="AN24" s="99"/>
      <c r="AO24" s="99"/>
      <c r="AP24" s="366"/>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366"/>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row>
    <row r="25" spans="1:101" ht="15.6" thickTop="1" thickBot="1" x14ac:dyDescent="0.35">
      <c r="A25" s="85"/>
      <c r="B25" s="124">
        <v>1</v>
      </c>
      <c r="C25" s="125">
        <v>2</v>
      </c>
      <c r="D25" s="334">
        <v>3</v>
      </c>
      <c r="E25" s="335">
        <v>4</v>
      </c>
      <c r="F25" s="335">
        <v>5</v>
      </c>
      <c r="G25" s="332">
        <v>6</v>
      </c>
      <c r="H25" s="332">
        <v>7</v>
      </c>
      <c r="I25" s="332">
        <v>8</v>
      </c>
      <c r="J25" s="332">
        <v>9</v>
      </c>
      <c r="K25" s="126">
        <v>10</v>
      </c>
      <c r="L25" s="126">
        <v>11</v>
      </c>
      <c r="M25" s="333">
        <v>12</v>
      </c>
      <c r="P25" s="99"/>
      <c r="Q25" s="99"/>
      <c r="R25" s="99"/>
      <c r="S25" s="99"/>
      <c r="T25" s="99">
        <v>2016</v>
      </c>
      <c r="U25" s="99">
        <v>40</v>
      </c>
      <c r="V25" s="366">
        <v>4763928.18</v>
      </c>
      <c r="W25" s="366"/>
      <c r="X25" s="366"/>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369"/>
      <c r="AW25" s="99"/>
      <c r="AX25" s="369"/>
      <c r="AY25" s="99"/>
      <c r="AZ25" s="369"/>
      <c r="BA25" s="99"/>
      <c r="BB25" s="369"/>
      <c r="BC25" s="99"/>
      <c r="BD25" s="369"/>
      <c r="BE25" s="99"/>
      <c r="BF25" s="369"/>
      <c r="BG25" s="99"/>
      <c r="BH25" s="369"/>
      <c r="BI25" s="99"/>
      <c r="BJ25" s="369"/>
      <c r="BK25" s="99"/>
      <c r="BL25" s="369"/>
      <c r="BM25" s="99"/>
      <c r="BN25" s="369"/>
      <c r="BO25" s="99"/>
      <c r="BP25" s="369"/>
      <c r="BQ25" s="99"/>
      <c r="BR25" s="369"/>
      <c r="BS25" s="99"/>
      <c r="BT25" s="36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row>
    <row r="26" spans="1:101" ht="15" thickTop="1" x14ac:dyDescent="0.3">
      <c r="A26" s="220" t="s">
        <v>85</v>
      </c>
      <c r="B26" s="181">
        <f>CK45</f>
        <v>0</v>
      </c>
      <c r="C26" s="182">
        <f t="shared" ref="C26:M26" si="14">CL45</f>
        <v>0</v>
      </c>
      <c r="D26" s="182">
        <f t="shared" si="14"/>
        <v>0</v>
      </c>
      <c r="E26" s="182">
        <f t="shared" si="14"/>
        <v>0</v>
      </c>
      <c r="F26" s="182">
        <f t="shared" si="14"/>
        <v>0</v>
      </c>
      <c r="G26" s="182">
        <f t="shared" si="14"/>
        <v>0</v>
      </c>
      <c r="H26" s="182">
        <f t="shared" si="14"/>
        <v>0</v>
      </c>
      <c r="I26" s="182">
        <f t="shared" si="14"/>
        <v>0</v>
      </c>
      <c r="J26" s="182">
        <f t="shared" si="14"/>
        <v>0</v>
      </c>
      <c r="K26" s="182">
        <f t="shared" si="14"/>
        <v>0</v>
      </c>
      <c r="L26" s="182">
        <f t="shared" si="14"/>
        <v>0</v>
      </c>
      <c r="M26" s="183">
        <f t="shared" si="14"/>
        <v>0</v>
      </c>
      <c r="P26" s="99"/>
      <c r="Q26" s="99"/>
      <c r="R26" s="99"/>
      <c r="S26" s="99"/>
      <c r="T26" s="99">
        <v>2017</v>
      </c>
      <c r="U26" s="99">
        <v>36</v>
      </c>
      <c r="V26" s="366">
        <v>3182447.22</v>
      </c>
      <c r="W26" s="366"/>
      <c r="X26" s="366"/>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369"/>
      <c r="AW26" s="99"/>
      <c r="AX26" s="369"/>
      <c r="AY26" s="99"/>
      <c r="AZ26" s="369"/>
      <c r="BA26" s="99"/>
      <c r="BB26" s="369"/>
      <c r="BC26" s="99"/>
      <c r="BD26" s="369"/>
      <c r="BE26" s="99"/>
      <c r="BF26" s="369"/>
      <c r="BG26" s="99"/>
      <c r="BH26" s="369"/>
      <c r="BI26" s="99"/>
      <c r="BJ26" s="369"/>
      <c r="BK26" s="99"/>
      <c r="BL26" s="369"/>
      <c r="BM26" s="99"/>
      <c r="BN26" s="369"/>
      <c r="BO26" s="99"/>
      <c r="BP26" s="369"/>
      <c r="BQ26" s="99"/>
      <c r="BR26" s="369"/>
      <c r="BS26" s="99"/>
      <c r="BT26" s="369"/>
      <c r="BU26" s="99"/>
      <c r="BV26" s="99"/>
      <c r="BW26" s="99"/>
      <c r="BX26" s="99"/>
      <c r="BY26" s="99"/>
      <c r="BZ26" s="99"/>
      <c r="CA26" s="99"/>
      <c r="CB26" s="99"/>
      <c r="CC26" s="99"/>
      <c r="CD26" s="99"/>
      <c r="CE26" s="99"/>
      <c r="CF26" s="99"/>
      <c r="CG26" s="99"/>
      <c r="CH26" s="99"/>
      <c r="CI26" s="99"/>
      <c r="CJ26" s="99"/>
      <c r="CK26" s="367"/>
      <c r="CL26" s="367"/>
      <c r="CM26" s="367"/>
      <c r="CN26" s="367"/>
      <c r="CO26" s="367"/>
      <c r="CP26" s="367"/>
      <c r="CQ26" s="367"/>
      <c r="CR26" s="367"/>
      <c r="CS26" s="367"/>
      <c r="CT26" s="367"/>
      <c r="CU26" s="367"/>
      <c r="CV26" s="367"/>
      <c r="CW26" s="99"/>
    </row>
    <row r="27" spans="1:101" s="223" customFormat="1" x14ac:dyDescent="0.3">
      <c r="A27" s="221">
        <v>14</v>
      </c>
      <c r="B27" s="251">
        <f t="shared" ref="B27:M27" si="15">CK46</f>
        <v>0</v>
      </c>
      <c r="C27" s="252">
        <f t="shared" si="15"/>
        <v>0</v>
      </c>
      <c r="D27" s="252">
        <f t="shared" si="15"/>
        <v>0</v>
      </c>
      <c r="E27" s="252">
        <f t="shared" si="15"/>
        <v>0</v>
      </c>
      <c r="F27" s="252">
        <f t="shared" si="15"/>
        <v>0</v>
      </c>
      <c r="G27" s="252">
        <f t="shared" si="15"/>
        <v>0</v>
      </c>
      <c r="H27" s="252">
        <f t="shared" si="15"/>
        <v>0</v>
      </c>
      <c r="I27" s="252">
        <f t="shared" si="15"/>
        <v>0</v>
      </c>
      <c r="J27" s="252">
        <f t="shared" si="15"/>
        <v>0</v>
      </c>
      <c r="K27" s="252">
        <f t="shared" si="15"/>
        <v>0</v>
      </c>
      <c r="L27" s="252">
        <f t="shared" si="15"/>
        <v>0</v>
      </c>
      <c r="M27" s="253">
        <f t="shared" si="15"/>
        <v>0</v>
      </c>
      <c r="P27" s="99"/>
      <c r="Q27" s="99"/>
      <c r="R27" s="99"/>
      <c r="S27" s="99"/>
      <c r="T27" s="99">
        <v>2018</v>
      </c>
      <c r="U27" s="99">
        <v>34</v>
      </c>
      <c r="V27" s="366">
        <v>827132.15</v>
      </c>
      <c r="W27" s="366"/>
      <c r="X27" s="366"/>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369"/>
      <c r="AW27" s="99"/>
      <c r="AX27" s="369"/>
      <c r="AY27" s="99"/>
      <c r="AZ27" s="369"/>
      <c r="BA27" s="99"/>
      <c r="BB27" s="369"/>
      <c r="BC27" s="99"/>
      <c r="BD27" s="369"/>
      <c r="BE27" s="99"/>
      <c r="BF27" s="369"/>
      <c r="BG27" s="99"/>
      <c r="BH27" s="369"/>
      <c r="BI27" s="99"/>
      <c r="BJ27" s="369"/>
      <c r="BK27" s="99"/>
      <c r="BL27" s="369"/>
      <c r="BM27" s="99"/>
      <c r="BN27" s="369"/>
      <c r="BO27" s="99"/>
      <c r="BP27" s="369"/>
      <c r="BQ27" s="99"/>
      <c r="BR27" s="369"/>
      <c r="BS27" s="99"/>
      <c r="BT27" s="369"/>
      <c r="BU27" s="99"/>
      <c r="BV27" s="99"/>
      <c r="BW27" s="99"/>
      <c r="BX27" s="99"/>
      <c r="BY27" s="99"/>
      <c r="BZ27" s="99"/>
      <c r="CA27" s="99"/>
      <c r="CB27" s="99"/>
      <c r="CC27" s="99"/>
      <c r="CD27" s="99"/>
      <c r="CE27" s="99"/>
      <c r="CF27" s="99"/>
      <c r="CG27" s="99"/>
      <c r="CH27" s="99"/>
      <c r="CI27" s="99"/>
      <c r="CJ27" s="99"/>
      <c r="CK27" s="367"/>
      <c r="CL27" s="367"/>
      <c r="CM27" s="367"/>
      <c r="CN27" s="367"/>
      <c r="CO27" s="367"/>
      <c r="CP27" s="367"/>
      <c r="CQ27" s="367"/>
      <c r="CR27" s="367"/>
      <c r="CS27" s="367"/>
      <c r="CT27" s="367"/>
      <c r="CU27" s="367"/>
      <c r="CV27" s="367"/>
      <c r="CW27" s="99"/>
    </row>
    <row r="28" spans="1:101" x14ac:dyDescent="0.3">
      <c r="A28" s="221">
        <v>15</v>
      </c>
      <c r="B28" s="118">
        <f t="shared" ref="B28:M28" si="16">CK47</f>
        <v>0</v>
      </c>
      <c r="C28" s="119">
        <f t="shared" si="16"/>
        <v>0</v>
      </c>
      <c r="D28" s="119">
        <f t="shared" si="16"/>
        <v>0</v>
      </c>
      <c r="E28" s="119">
        <f t="shared" si="16"/>
        <v>0</v>
      </c>
      <c r="F28" s="119">
        <f t="shared" si="16"/>
        <v>0</v>
      </c>
      <c r="G28" s="119">
        <f t="shared" si="16"/>
        <v>0</v>
      </c>
      <c r="H28" s="119">
        <f t="shared" si="16"/>
        <v>0</v>
      </c>
      <c r="I28" s="119">
        <f t="shared" si="16"/>
        <v>0</v>
      </c>
      <c r="J28" s="119">
        <f t="shared" si="16"/>
        <v>0</v>
      </c>
      <c r="K28" s="119">
        <f t="shared" si="16"/>
        <v>0</v>
      </c>
      <c r="L28" s="119">
        <f t="shared" si="16"/>
        <v>0</v>
      </c>
      <c r="M28" s="120">
        <f t="shared" si="16"/>
        <v>0</v>
      </c>
      <c r="P28" s="99"/>
      <c r="Q28" s="99"/>
      <c r="R28" s="99"/>
      <c r="S28" s="99"/>
      <c r="T28" s="99">
        <v>2019</v>
      </c>
      <c r="U28" s="99">
        <v>32</v>
      </c>
      <c r="V28" s="366">
        <v>1729658.42</v>
      </c>
      <c r="W28" s="366"/>
      <c r="X28" s="366">
        <f>SUM(V24:V28)</f>
        <v>13046316.99</v>
      </c>
      <c r="Y28" s="99"/>
      <c r="Z28" s="366">
        <f>SUM(X28:X33)</f>
        <v>13063907.4912122</v>
      </c>
      <c r="AA28" s="99"/>
      <c r="AB28" s="99">
        <f>X28/Z28</f>
        <v>0.99865350384454021</v>
      </c>
      <c r="AC28" s="99"/>
      <c r="AD28" s="99"/>
      <c r="AE28" s="99"/>
      <c r="AF28" s="99"/>
      <c r="AG28" s="99"/>
      <c r="AH28" s="99"/>
      <c r="AI28" s="99"/>
      <c r="AJ28" s="99"/>
      <c r="AK28" s="99"/>
      <c r="AL28" s="99"/>
      <c r="AM28" s="99"/>
      <c r="AN28" s="99"/>
      <c r="AO28" s="99"/>
      <c r="AP28" s="366"/>
      <c r="AQ28" s="99"/>
      <c r="AR28" s="99"/>
      <c r="AS28" s="99"/>
      <c r="AT28" s="99"/>
      <c r="AU28" s="99"/>
      <c r="AV28" s="369"/>
      <c r="AW28" s="99"/>
      <c r="AX28" s="369"/>
      <c r="AY28" s="99"/>
      <c r="AZ28" s="369"/>
      <c r="BA28" s="99"/>
      <c r="BB28" s="369"/>
      <c r="BC28" s="99"/>
      <c r="BD28" s="369"/>
      <c r="BE28" s="99"/>
      <c r="BF28" s="369"/>
      <c r="BG28" s="99"/>
      <c r="BH28" s="369"/>
      <c r="BI28" s="99"/>
      <c r="BJ28" s="369"/>
      <c r="BK28" s="99"/>
      <c r="BL28" s="369"/>
      <c r="BM28" s="99"/>
      <c r="BN28" s="369"/>
      <c r="BO28" s="99"/>
      <c r="BP28" s="369"/>
      <c r="BQ28" s="99"/>
      <c r="BR28" s="369"/>
      <c r="BS28" s="99"/>
      <c r="BT28" s="369"/>
      <c r="BU28" s="99"/>
      <c r="BV28" s="99"/>
      <c r="BW28" s="99"/>
      <c r="BX28" s="99"/>
      <c r="BY28" s="99"/>
      <c r="BZ28" s="99"/>
      <c r="CA28" s="99"/>
      <c r="CB28" s="99"/>
      <c r="CC28" s="99"/>
      <c r="CD28" s="99"/>
      <c r="CE28" s="99"/>
      <c r="CF28" s="99"/>
      <c r="CG28" s="99"/>
      <c r="CH28" s="99"/>
      <c r="CI28" s="99"/>
      <c r="CJ28" s="99"/>
      <c r="CK28" s="367"/>
      <c r="CL28" s="367"/>
      <c r="CM28" s="367"/>
      <c r="CN28" s="367"/>
      <c r="CO28" s="367"/>
      <c r="CP28" s="367"/>
      <c r="CQ28" s="367"/>
      <c r="CR28" s="367"/>
      <c r="CS28" s="367"/>
      <c r="CT28" s="367"/>
      <c r="CU28" s="367"/>
      <c r="CV28" s="367"/>
      <c r="CW28" s="99"/>
    </row>
    <row r="29" spans="1:101" x14ac:dyDescent="0.3">
      <c r="A29" s="180">
        <v>16</v>
      </c>
      <c r="B29" s="118">
        <f t="shared" ref="B29:M29" si="17">CK48</f>
        <v>0</v>
      </c>
      <c r="C29" s="119">
        <f t="shared" si="17"/>
        <v>0</v>
      </c>
      <c r="D29" s="119">
        <f t="shared" si="17"/>
        <v>0</v>
      </c>
      <c r="E29" s="119">
        <f t="shared" si="17"/>
        <v>0</v>
      </c>
      <c r="F29" s="119">
        <f t="shared" si="17"/>
        <v>0</v>
      </c>
      <c r="G29" s="119">
        <f t="shared" si="17"/>
        <v>0</v>
      </c>
      <c r="H29" s="119">
        <f t="shared" si="17"/>
        <v>0</v>
      </c>
      <c r="I29" s="119">
        <f t="shared" si="17"/>
        <v>0</v>
      </c>
      <c r="J29" s="119">
        <f t="shared" si="17"/>
        <v>0</v>
      </c>
      <c r="K29" s="119">
        <f t="shared" si="17"/>
        <v>0</v>
      </c>
      <c r="L29" s="119">
        <f t="shared" si="17"/>
        <v>0</v>
      </c>
      <c r="M29" s="120">
        <f t="shared" si="17"/>
        <v>0</v>
      </c>
      <c r="P29" s="99"/>
      <c r="Q29" s="99"/>
      <c r="R29" s="99"/>
      <c r="S29" s="99" t="s">
        <v>252</v>
      </c>
      <c r="T29" s="99">
        <v>2015</v>
      </c>
      <c r="U29" s="99">
        <v>36</v>
      </c>
      <c r="V29" s="366">
        <v>5296.89</v>
      </c>
      <c r="W29" s="366"/>
      <c r="X29" s="366"/>
      <c r="Y29" s="99"/>
      <c r="Z29" s="99"/>
      <c r="AA29" s="99"/>
      <c r="AB29" s="99">
        <f>X33/Z28</f>
        <v>1.3464961554598223E-3</v>
      </c>
      <c r="AC29" s="99"/>
      <c r="AD29" s="99"/>
      <c r="AE29" s="99"/>
      <c r="AF29" s="99"/>
      <c r="AG29" s="99"/>
      <c r="AH29" s="99"/>
      <c r="AI29" s="99"/>
      <c r="AJ29" s="99"/>
      <c r="AK29" s="99"/>
      <c r="AL29" s="99"/>
      <c r="AM29" s="99"/>
      <c r="AN29" s="99"/>
      <c r="AO29" s="99"/>
      <c r="AP29" s="366"/>
      <c r="AQ29" s="99"/>
      <c r="AR29" s="99"/>
      <c r="AS29" s="99"/>
      <c r="AT29" s="99"/>
      <c r="AU29" s="99"/>
      <c r="AV29" s="369"/>
      <c r="AW29" s="99"/>
      <c r="AX29" s="369"/>
      <c r="AY29" s="99"/>
      <c r="AZ29" s="369"/>
      <c r="BA29" s="99"/>
      <c r="BB29" s="369"/>
      <c r="BC29" s="99"/>
      <c r="BD29" s="369"/>
      <c r="BE29" s="99"/>
      <c r="BF29" s="369"/>
      <c r="BG29" s="99"/>
      <c r="BH29" s="369"/>
      <c r="BI29" s="99"/>
      <c r="BJ29" s="369"/>
      <c r="BK29" s="99"/>
      <c r="BL29" s="369"/>
      <c r="BM29" s="99"/>
      <c r="BN29" s="369"/>
      <c r="BO29" s="99"/>
      <c r="BP29" s="369"/>
      <c r="BQ29" s="99"/>
      <c r="BR29" s="369"/>
      <c r="BS29" s="99"/>
      <c r="BT29" s="369"/>
      <c r="BU29" s="99"/>
      <c r="BV29" s="99"/>
      <c r="BW29" s="99"/>
      <c r="BX29" s="99"/>
      <c r="BY29" s="99"/>
      <c r="BZ29" s="99"/>
      <c r="CA29" s="99"/>
      <c r="CB29" s="99"/>
      <c r="CC29" s="99"/>
      <c r="CD29" s="99"/>
      <c r="CE29" s="99"/>
      <c r="CF29" s="99"/>
      <c r="CG29" s="99"/>
      <c r="CH29" s="99"/>
      <c r="CI29" s="99"/>
      <c r="CJ29" s="99"/>
      <c r="CK29" s="367"/>
      <c r="CL29" s="367"/>
      <c r="CM29" s="367"/>
      <c r="CN29" s="367"/>
      <c r="CO29" s="367"/>
      <c r="CP29" s="367"/>
      <c r="CQ29" s="367"/>
      <c r="CR29" s="367"/>
      <c r="CS29" s="367"/>
      <c r="CT29" s="367"/>
      <c r="CU29" s="367"/>
      <c r="CV29" s="367"/>
      <c r="CW29" s="99"/>
    </row>
    <row r="30" spans="1:101" x14ac:dyDescent="0.3">
      <c r="A30" s="180">
        <v>17</v>
      </c>
      <c r="B30" s="118">
        <f t="shared" ref="B30:M30" si="18">CK49</f>
        <v>0</v>
      </c>
      <c r="C30" s="119">
        <f t="shared" si="18"/>
        <v>0</v>
      </c>
      <c r="D30" s="119">
        <f t="shared" si="18"/>
        <v>0</v>
      </c>
      <c r="E30" s="119">
        <f t="shared" si="18"/>
        <v>0</v>
      </c>
      <c r="F30" s="119">
        <f t="shared" si="18"/>
        <v>0</v>
      </c>
      <c r="G30" s="119">
        <f t="shared" si="18"/>
        <v>0</v>
      </c>
      <c r="H30" s="119">
        <f t="shared" si="18"/>
        <v>0</v>
      </c>
      <c r="I30" s="119">
        <f t="shared" si="18"/>
        <v>0</v>
      </c>
      <c r="J30" s="119">
        <f t="shared" si="18"/>
        <v>0</v>
      </c>
      <c r="K30" s="119">
        <f t="shared" si="18"/>
        <v>0</v>
      </c>
      <c r="L30" s="119">
        <f t="shared" si="18"/>
        <v>0</v>
      </c>
      <c r="M30" s="120">
        <f t="shared" si="18"/>
        <v>0</v>
      </c>
      <c r="P30" s="99"/>
      <c r="Q30" s="99"/>
      <c r="R30" s="99"/>
      <c r="S30" s="99"/>
      <c r="T30" s="99">
        <v>2016</v>
      </c>
      <c r="U30" s="99">
        <v>32</v>
      </c>
      <c r="V30" s="366">
        <v>5502.04</v>
      </c>
      <c r="W30" s="366"/>
      <c r="X30" s="366"/>
      <c r="Y30" s="99"/>
      <c r="Z30" s="99"/>
      <c r="AA30" s="99"/>
      <c r="AB30" s="99"/>
      <c r="AC30" s="99"/>
      <c r="AD30" s="99"/>
      <c r="AE30" s="99"/>
      <c r="AF30" s="99"/>
      <c r="AG30" s="99"/>
      <c r="AH30" s="99"/>
      <c r="AI30" s="99"/>
      <c r="AJ30" s="99"/>
      <c r="AK30" s="99"/>
      <c r="AL30" s="99"/>
      <c r="AM30" s="99"/>
      <c r="AN30" s="99"/>
      <c r="AO30" s="99"/>
      <c r="AP30" s="366"/>
      <c r="AQ30" s="99"/>
      <c r="AR30" s="99"/>
      <c r="AS30" s="99"/>
      <c r="AT30" s="99"/>
      <c r="AU30" s="99"/>
      <c r="AV30" s="369"/>
      <c r="AW30" s="99"/>
      <c r="AX30" s="369"/>
      <c r="AY30" s="99"/>
      <c r="AZ30" s="369"/>
      <c r="BA30" s="99"/>
      <c r="BB30" s="369"/>
      <c r="BC30" s="99"/>
      <c r="BD30" s="369"/>
      <c r="BE30" s="99"/>
      <c r="BF30" s="369"/>
      <c r="BG30" s="99"/>
      <c r="BH30" s="369"/>
      <c r="BI30" s="99"/>
      <c r="BJ30" s="369"/>
      <c r="BK30" s="99"/>
      <c r="BL30" s="369"/>
      <c r="BM30" s="99"/>
      <c r="BN30" s="369"/>
      <c r="BO30" s="99"/>
      <c r="BP30" s="369"/>
      <c r="BQ30" s="99"/>
      <c r="BR30" s="369"/>
      <c r="BS30" s="366"/>
      <c r="BT30" s="369"/>
      <c r="BU30" s="99"/>
      <c r="BV30" s="99"/>
      <c r="BW30" s="99"/>
      <c r="BX30" s="99"/>
      <c r="BY30" s="99"/>
      <c r="BZ30" s="99"/>
      <c r="CA30" s="99"/>
      <c r="CB30" s="99"/>
      <c r="CC30" s="99"/>
      <c r="CD30" s="99"/>
      <c r="CE30" s="99"/>
      <c r="CF30" s="99"/>
      <c r="CG30" s="99"/>
      <c r="CH30" s="99"/>
      <c r="CI30" s="99"/>
      <c r="CJ30" s="99"/>
      <c r="CK30" s="367"/>
      <c r="CL30" s="367"/>
      <c r="CM30" s="367"/>
      <c r="CN30" s="367"/>
      <c r="CO30" s="367"/>
      <c r="CP30" s="367"/>
      <c r="CQ30" s="367"/>
      <c r="CR30" s="367"/>
      <c r="CS30" s="367"/>
      <c r="CT30" s="367"/>
      <c r="CU30" s="367"/>
      <c r="CV30" s="367"/>
      <c r="CW30" s="99"/>
    </row>
    <row r="31" spans="1:101" x14ac:dyDescent="0.3">
      <c r="A31" s="180">
        <v>18</v>
      </c>
      <c r="B31" s="118">
        <f t="shared" ref="B31:M31" si="19">CK50</f>
        <v>0</v>
      </c>
      <c r="C31" s="119">
        <f t="shared" si="19"/>
        <v>0</v>
      </c>
      <c r="D31" s="119">
        <f t="shared" si="19"/>
        <v>0</v>
      </c>
      <c r="E31" s="119">
        <f t="shared" si="19"/>
        <v>0</v>
      </c>
      <c r="F31" s="119">
        <f t="shared" si="19"/>
        <v>0</v>
      </c>
      <c r="G31" s="119">
        <f t="shared" si="19"/>
        <v>0</v>
      </c>
      <c r="H31" s="119">
        <f t="shared" si="19"/>
        <v>0</v>
      </c>
      <c r="I31" s="119">
        <f t="shared" si="19"/>
        <v>0</v>
      </c>
      <c r="J31" s="119">
        <f t="shared" si="19"/>
        <v>0</v>
      </c>
      <c r="K31" s="119">
        <f t="shared" si="19"/>
        <v>0</v>
      </c>
      <c r="L31" s="119">
        <f t="shared" si="19"/>
        <v>0</v>
      </c>
      <c r="M31" s="120">
        <f t="shared" si="19"/>
        <v>0</v>
      </c>
      <c r="P31" s="99"/>
      <c r="Q31" s="99"/>
      <c r="R31" s="99"/>
      <c r="S31" s="99"/>
      <c r="T31" s="99">
        <v>2017</v>
      </c>
      <c r="U31" s="99">
        <v>24</v>
      </c>
      <c r="V31" s="366">
        <v>2747.59</v>
      </c>
      <c r="W31" s="366"/>
      <c r="X31" s="366"/>
      <c r="Y31" s="99"/>
      <c r="Z31" s="99"/>
      <c r="AA31" s="99"/>
      <c r="AB31" s="99"/>
      <c r="AC31" s="99"/>
      <c r="AD31" s="99"/>
      <c r="AE31" s="99"/>
      <c r="AF31" s="99"/>
      <c r="AG31" s="99"/>
      <c r="AH31" s="99"/>
      <c r="AI31" s="99"/>
      <c r="AJ31" s="99"/>
      <c r="AK31" s="99"/>
      <c r="AL31" s="99"/>
      <c r="AM31" s="99"/>
      <c r="AN31" s="99"/>
      <c r="AO31" s="99"/>
      <c r="AP31" s="366"/>
      <c r="AQ31" s="99"/>
      <c r="AR31" s="99"/>
      <c r="AS31" s="99"/>
      <c r="AT31" s="99"/>
      <c r="AU31" s="99"/>
      <c r="AV31" s="369"/>
      <c r="AW31" s="99"/>
      <c r="AX31" s="369"/>
      <c r="AY31" s="99"/>
      <c r="AZ31" s="369"/>
      <c r="BA31" s="99"/>
      <c r="BB31" s="369"/>
      <c r="BC31" s="99"/>
      <c r="BD31" s="369"/>
      <c r="BE31" s="99"/>
      <c r="BF31" s="369"/>
      <c r="BG31" s="99"/>
      <c r="BH31" s="369"/>
      <c r="BI31" s="99"/>
      <c r="BJ31" s="369"/>
      <c r="BK31" s="99"/>
      <c r="BL31" s="369"/>
      <c r="BM31" s="99"/>
      <c r="BN31" s="369"/>
      <c r="BO31" s="99"/>
      <c r="BP31" s="369"/>
      <c r="BQ31" s="99"/>
      <c r="BR31" s="369"/>
      <c r="BS31" s="99"/>
      <c r="BT31" s="369"/>
      <c r="BU31" s="99"/>
      <c r="BV31" s="99"/>
      <c r="BW31" s="99"/>
      <c r="BX31" s="99"/>
      <c r="BY31" s="99"/>
      <c r="BZ31" s="99"/>
      <c r="CA31" s="99"/>
      <c r="CB31" s="99"/>
      <c r="CC31" s="99"/>
      <c r="CD31" s="99"/>
      <c r="CE31" s="99"/>
      <c r="CF31" s="99"/>
      <c r="CG31" s="99"/>
      <c r="CH31" s="99"/>
      <c r="CI31" s="99"/>
      <c r="CJ31" s="99"/>
      <c r="CK31" s="367"/>
      <c r="CL31" s="367"/>
      <c r="CM31" s="367"/>
      <c r="CN31" s="367"/>
      <c r="CO31" s="367"/>
      <c r="CP31" s="367"/>
      <c r="CQ31" s="367"/>
      <c r="CR31" s="367"/>
      <c r="CS31" s="367"/>
      <c r="CT31" s="367"/>
      <c r="CU31" s="367"/>
      <c r="CV31" s="367"/>
      <c r="CW31" s="99"/>
    </row>
    <row r="32" spans="1:101" x14ac:dyDescent="0.3">
      <c r="A32" s="180">
        <v>19</v>
      </c>
      <c r="B32" s="118">
        <f t="shared" ref="B32:M32" si="20">CK51</f>
        <v>0</v>
      </c>
      <c r="C32" s="119">
        <f t="shared" si="20"/>
        <v>0</v>
      </c>
      <c r="D32" s="119">
        <f t="shared" si="20"/>
        <v>0</v>
      </c>
      <c r="E32" s="119">
        <f t="shared" si="20"/>
        <v>0</v>
      </c>
      <c r="F32" s="119">
        <f t="shared" si="20"/>
        <v>0</v>
      </c>
      <c r="G32" s="119">
        <f t="shared" si="20"/>
        <v>0</v>
      </c>
      <c r="H32" s="119">
        <f t="shared" si="20"/>
        <v>0</v>
      </c>
      <c r="I32" s="119">
        <f t="shared" si="20"/>
        <v>0</v>
      </c>
      <c r="J32" s="119">
        <f t="shared" si="20"/>
        <v>0</v>
      </c>
      <c r="K32" s="119">
        <f t="shared" si="20"/>
        <v>0</v>
      </c>
      <c r="L32" s="119">
        <f t="shared" si="20"/>
        <v>0</v>
      </c>
      <c r="M32" s="120">
        <f t="shared" si="20"/>
        <v>0</v>
      </c>
      <c r="P32" s="99"/>
      <c r="Q32" s="99"/>
      <c r="R32" s="99"/>
      <c r="S32" s="99"/>
      <c r="T32" s="99">
        <v>2018</v>
      </c>
      <c r="U32" s="99">
        <v>20</v>
      </c>
      <c r="V32" s="366">
        <v>913.38121220000005</v>
      </c>
      <c r="W32" s="366"/>
      <c r="X32" s="366"/>
      <c r="Y32" s="99"/>
      <c r="Z32" s="99"/>
      <c r="AA32" s="99"/>
      <c r="AB32" s="99"/>
      <c r="AC32" s="99"/>
      <c r="AD32" s="99"/>
      <c r="AE32" s="99"/>
      <c r="AF32" s="99"/>
      <c r="AG32" s="99"/>
      <c r="AH32" s="99"/>
      <c r="AI32" s="99"/>
      <c r="AJ32" s="99"/>
      <c r="AK32" s="99"/>
      <c r="AL32" s="99"/>
      <c r="AM32" s="99"/>
      <c r="AN32" s="99"/>
      <c r="AO32" s="99"/>
      <c r="AP32" s="366"/>
      <c r="AQ32" s="99"/>
      <c r="AR32" s="99"/>
      <c r="AS32" s="99"/>
      <c r="AT32" s="99"/>
      <c r="AU32" s="99"/>
      <c r="AV32" s="369"/>
      <c r="AW32" s="99"/>
      <c r="AX32" s="369"/>
      <c r="AY32" s="99"/>
      <c r="AZ32" s="369"/>
      <c r="BA32" s="99"/>
      <c r="BB32" s="369"/>
      <c r="BC32" s="99"/>
      <c r="BD32" s="369"/>
      <c r="BE32" s="99"/>
      <c r="BF32" s="369"/>
      <c r="BG32" s="99"/>
      <c r="BH32" s="369"/>
      <c r="BI32" s="99"/>
      <c r="BJ32" s="369"/>
      <c r="BK32" s="99"/>
      <c r="BL32" s="369"/>
      <c r="BM32" s="99"/>
      <c r="BN32" s="369"/>
      <c r="BO32" s="99"/>
      <c r="BP32" s="369"/>
      <c r="BQ32" s="99"/>
      <c r="BR32" s="369"/>
      <c r="BS32" s="99"/>
      <c r="BT32" s="369"/>
      <c r="BU32" s="99"/>
      <c r="BV32" s="99"/>
      <c r="BW32" s="99"/>
      <c r="BX32" s="99"/>
      <c r="BY32" s="99"/>
      <c r="BZ32" s="99"/>
      <c r="CA32" s="99"/>
      <c r="CB32" s="99"/>
      <c r="CC32" s="99"/>
      <c r="CD32" s="99"/>
      <c r="CE32" s="99"/>
      <c r="CF32" s="99"/>
      <c r="CG32" s="99"/>
      <c r="CH32" s="99"/>
      <c r="CI32" s="99"/>
      <c r="CJ32" s="99"/>
      <c r="CK32" s="367"/>
      <c r="CL32" s="367"/>
      <c r="CM32" s="367"/>
      <c r="CN32" s="367"/>
      <c r="CO32" s="367"/>
      <c r="CP32" s="367"/>
      <c r="CQ32" s="367"/>
      <c r="CR32" s="367"/>
      <c r="CS32" s="367"/>
      <c r="CT32" s="367"/>
      <c r="CU32" s="367"/>
      <c r="CV32" s="367"/>
      <c r="CW32" s="99"/>
    </row>
    <row r="33" spans="1:101" ht="15" thickBot="1" x14ac:dyDescent="0.35">
      <c r="A33" s="180">
        <v>20</v>
      </c>
      <c r="B33" s="121">
        <f t="shared" ref="B33:M33" si="21">CK52</f>
        <v>0</v>
      </c>
      <c r="C33" s="122">
        <f t="shared" si="21"/>
        <v>0</v>
      </c>
      <c r="D33" s="122">
        <f t="shared" si="21"/>
        <v>0</v>
      </c>
      <c r="E33" s="122">
        <f t="shared" si="21"/>
        <v>0</v>
      </c>
      <c r="F33" s="122">
        <f t="shared" si="21"/>
        <v>0</v>
      </c>
      <c r="G33" s="122">
        <f t="shared" si="21"/>
        <v>0</v>
      </c>
      <c r="H33" s="122">
        <f t="shared" si="21"/>
        <v>0</v>
      </c>
      <c r="I33" s="122">
        <f t="shared" si="21"/>
        <v>0</v>
      </c>
      <c r="J33" s="122">
        <f t="shared" si="21"/>
        <v>0</v>
      </c>
      <c r="K33" s="122">
        <f t="shared" si="21"/>
        <v>0</v>
      </c>
      <c r="L33" s="122">
        <f t="shared" si="21"/>
        <v>0</v>
      </c>
      <c r="M33" s="123">
        <f t="shared" si="21"/>
        <v>0</v>
      </c>
      <c r="P33" s="99"/>
      <c r="Q33" s="99"/>
      <c r="R33" s="99"/>
      <c r="S33" s="99"/>
      <c r="T33" s="99">
        <v>2019</v>
      </c>
      <c r="U33" s="99">
        <v>26</v>
      </c>
      <c r="V33" s="366">
        <v>3130.6</v>
      </c>
      <c r="W33" s="366"/>
      <c r="X33" s="366">
        <f>SUM(V29:V33)</f>
        <v>17590.501212200001</v>
      </c>
      <c r="Y33" s="99"/>
      <c r="Z33" s="99"/>
      <c r="AA33" s="99"/>
      <c r="AB33" s="99"/>
      <c r="AC33" s="99"/>
      <c r="AD33" s="99"/>
      <c r="AE33" s="99"/>
      <c r="AF33" s="99"/>
      <c r="AG33" s="99"/>
      <c r="AH33" s="99"/>
      <c r="AI33" s="99"/>
      <c r="AJ33" s="99"/>
      <c r="AK33" s="99"/>
      <c r="AL33" s="99"/>
      <c r="AM33" s="99"/>
      <c r="AN33" s="99"/>
      <c r="AO33" s="99"/>
      <c r="AP33" s="366"/>
      <c r="AQ33" s="99"/>
      <c r="AR33" s="99"/>
      <c r="AS33" s="99"/>
      <c r="AT33" s="99"/>
      <c r="AU33" s="99"/>
      <c r="AV33" s="369"/>
      <c r="AW33" s="99"/>
      <c r="AX33" s="369"/>
      <c r="AY33" s="99"/>
      <c r="AZ33" s="369"/>
      <c r="BA33" s="99"/>
      <c r="BB33" s="369"/>
      <c r="BC33" s="99"/>
      <c r="BD33" s="369"/>
      <c r="BE33" s="99"/>
      <c r="BF33" s="369"/>
      <c r="BG33" s="99"/>
      <c r="BH33" s="369"/>
      <c r="BI33" s="99"/>
      <c r="BJ33" s="369"/>
      <c r="BK33" s="99"/>
      <c r="BL33" s="369"/>
      <c r="BM33" s="99"/>
      <c r="BN33" s="369"/>
      <c r="BO33" s="99"/>
      <c r="BP33" s="369"/>
      <c r="BQ33" s="99"/>
      <c r="BR33" s="369"/>
      <c r="BS33" s="99"/>
      <c r="BT33" s="369"/>
      <c r="BU33" s="99"/>
      <c r="BV33" s="99"/>
      <c r="BW33" s="99"/>
      <c r="BX33" s="99"/>
      <c r="BY33" s="99"/>
      <c r="BZ33" s="99"/>
      <c r="CA33" s="99"/>
      <c r="CB33" s="99"/>
      <c r="CC33" s="99"/>
      <c r="CD33" s="99"/>
      <c r="CE33" s="99"/>
      <c r="CF33" s="99"/>
      <c r="CG33" s="99"/>
      <c r="CH33" s="99"/>
      <c r="CI33" s="99"/>
      <c r="CJ33" s="99"/>
      <c r="CK33" s="367"/>
      <c r="CL33" s="367"/>
      <c r="CM33" s="367"/>
      <c r="CN33" s="367"/>
      <c r="CO33" s="367"/>
      <c r="CP33" s="367"/>
      <c r="CQ33" s="367"/>
      <c r="CR33" s="367"/>
      <c r="CS33" s="367"/>
      <c r="CT33" s="367"/>
      <c r="CU33" s="367"/>
      <c r="CV33" s="367"/>
      <c r="CW33" s="99"/>
    </row>
    <row r="34" spans="1:101" x14ac:dyDescent="0.3">
      <c r="P34" s="99"/>
      <c r="Q34" s="99"/>
      <c r="R34" s="99"/>
      <c r="S34" s="99"/>
      <c r="T34" s="99"/>
      <c r="U34" s="99"/>
      <c r="V34" s="366"/>
      <c r="W34" s="366"/>
      <c r="X34" s="366"/>
      <c r="Y34" s="99"/>
      <c r="Z34" s="99"/>
      <c r="AA34" s="99"/>
      <c r="AB34" s="99"/>
      <c r="AC34" s="99"/>
      <c r="AD34" s="99"/>
      <c r="AE34" s="99"/>
      <c r="AF34" s="99"/>
      <c r="AG34" s="99"/>
      <c r="AH34" s="99"/>
      <c r="AI34" s="99"/>
      <c r="AJ34" s="99"/>
      <c r="AK34" s="99"/>
      <c r="AL34" s="99"/>
      <c r="AM34" s="99"/>
      <c r="AN34" s="99"/>
      <c r="AO34" s="99"/>
      <c r="AP34" s="366"/>
      <c r="AQ34" s="99"/>
      <c r="AR34" s="99"/>
      <c r="AS34" s="99"/>
      <c r="AT34" s="99"/>
      <c r="AU34" s="99"/>
      <c r="AV34" s="369"/>
      <c r="AW34" s="99"/>
      <c r="AX34" s="369"/>
      <c r="AY34" s="99"/>
      <c r="AZ34" s="369"/>
      <c r="BA34" s="99"/>
      <c r="BB34" s="369"/>
      <c r="BC34" s="99"/>
      <c r="BD34" s="369"/>
      <c r="BE34" s="99"/>
      <c r="BF34" s="369"/>
      <c r="BG34" s="99"/>
      <c r="BH34" s="369"/>
      <c r="BI34" s="99"/>
      <c r="BJ34" s="369"/>
      <c r="BK34" s="99"/>
      <c r="BL34" s="369"/>
      <c r="BM34" s="99"/>
      <c r="BN34" s="369"/>
      <c r="BO34" s="99"/>
      <c r="BP34" s="369"/>
      <c r="BQ34" s="99"/>
      <c r="BR34" s="369"/>
      <c r="BS34" s="99"/>
      <c r="BT34" s="369"/>
      <c r="BU34" s="99"/>
      <c r="BV34" s="99"/>
      <c r="BW34" s="99"/>
      <c r="BX34" s="99"/>
      <c r="BY34" s="99"/>
      <c r="BZ34" s="99"/>
      <c r="CA34" s="99"/>
      <c r="CB34" s="99"/>
      <c r="CC34" s="99"/>
      <c r="CD34" s="99"/>
      <c r="CE34" s="99"/>
      <c r="CF34" s="99"/>
      <c r="CG34" s="99"/>
      <c r="CH34" s="99"/>
      <c r="CI34" s="99"/>
      <c r="CJ34" s="99"/>
      <c r="CK34" s="99"/>
      <c r="CL34" s="99"/>
      <c r="CM34" s="99"/>
      <c r="CN34" s="99"/>
      <c r="CO34" s="99"/>
      <c r="CP34" s="99"/>
      <c r="CQ34" s="99"/>
      <c r="CR34" s="99"/>
      <c r="CS34" s="99"/>
      <c r="CT34" s="99"/>
      <c r="CU34" s="99"/>
      <c r="CV34" s="99"/>
      <c r="CW34" s="99"/>
    </row>
    <row r="35" spans="1:101" ht="15" thickBot="1" x14ac:dyDescent="0.35">
      <c r="D35" s="58" t="s">
        <v>185</v>
      </c>
      <c r="E35" s="58" t="s">
        <v>186</v>
      </c>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366"/>
      <c r="AQ35" s="99"/>
      <c r="AR35" s="99"/>
      <c r="AS35" s="99"/>
      <c r="AT35" s="99"/>
      <c r="AU35" s="99"/>
      <c r="AV35" s="369"/>
      <c r="AW35" s="99"/>
      <c r="AX35" s="369"/>
      <c r="AY35" s="99"/>
      <c r="AZ35" s="369"/>
      <c r="BA35" s="99"/>
      <c r="BB35" s="369"/>
      <c r="BC35" s="99"/>
      <c r="BD35" s="369"/>
      <c r="BE35" s="99"/>
      <c r="BF35" s="369"/>
      <c r="BG35" s="99"/>
      <c r="BH35" s="369"/>
      <c r="BI35" s="99"/>
      <c r="BJ35" s="369"/>
      <c r="BK35" s="99"/>
      <c r="BL35" s="369"/>
      <c r="BM35" s="99"/>
      <c r="BN35" s="369"/>
      <c r="BO35" s="99"/>
      <c r="BP35" s="369"/>
      <c r="BQ35" s="99"/>
      <c r="BR35" s="369"/>
      <c r="BS35" s="99"/>
      <c r="BT35" s="36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99"/>
      <c r="CV35" s="99"/>
      <c r="CW35" s="99"/>
    </row>
    <row r="36" spans="1:101" ht="15" thickTop="1" x14ac:dyDescent="0.3">
      <c r="A36" s="300"/>
      <c r="B36" s="300"/>
      <c r="C36" s="300">
        <v>14</v>
      </c>
      <c r="D36" s="300">
        <v>0</v>
      </c>
      <c r="E36" s="304">
        <v>0</v>
      </c>
      <c r="F36" s="300"/>
      <c r="H36" s="220" t="s">
        <v>85</v>
      </c>
      <c r="I36" s="181"/>
      <c r="J36" s="346"/>
      <c r="K36" s="300"/>
      <c r="L36" s="300"/>
      <c r="M36" s="300"/>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366"/>
      <c r="AQ36" s="99"/>
      <c r="AR36" s="99"/>
      <c r="AS36" s="99"/>
      <c r="AT36" s="99"/>
      <c r="AU36" s="99"/>
      <c r="AV36" s="369"/>
      <c r="AW36" s="99"/>
      <c r="AX36" s="369"/>
      <c r="AY36" s="99"/>
      <c r="AZ36" s="369"/>
      <c r="BA36" s="99"/>
      <c r="BB36" s="369"/>
      <c r="BC36" s="99"/>
      <c r="BD36" s="369"/>
      <c r="BE36" s="99"/>
      <c r="BF36" s="369"/>
      <c r="BG36" s="99"/>
      <c r="BH36" s="369"/>
      <c r="BI36" s="99"/>
      <c r="BJ36" s="369"/>
      <c r="BK36" s="99"/>
      <c r="BL36" s="369"/>
      <c r="BM36" s="99"/>
      <c r="BN36" s="369"/>
      <c r="BO36" s="99"/>
      <c r="BP36" s="369"/>
      <c r="BQ36" s="99"/>
      <c r="BR36" s="369"/>
      <c r="BS36" s="99"/>
      <c r="BT36" s="36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99"/>
      <c r="CT36" s="99"/>
      <c r="CU36" s="99"/>
      <c r="CV36" s="99"/>
      <c r="CW36" s="99"/>
    </row>
    <row r="37" spans="1:101" x14ac:dyDescent="0.3">
      <c r="A37" s="301"/>
      <c r="B37" s="301"/>
      <c r="C37" s="301">
        <v>15</v>
      </c>
      <c r="D37" s="301">
        <v>1820</v>
      </c>
      <c r="E37" s="304">
        <v>27.401385124962363</v>
      </c>
      <c r="F37" s="301"/>
      <c r="G37" s="300"/>
      <c r="H37" s="221">
        <v>15</v>
      </c>
      <c r="I37" s="118">
        <v>0.27401385124962402</v>
      </c>
      <c r="J37" s="346"/>
      <c r="K37" s="301"/>
      <c r="L37" s="301"/>
      <c r="M37" s="300"/>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366"/>
      <c r="AQ37" s="99"/>
      <c r="AR37" s="99"/>
      <c r="AS37" s="99"/>
      <c r="AT37" s="99"/>
      <c r="AU37" s="99"/>
      <c r="AV37" s="369"/>
      <c r="AW37" s="99"/>
      <c r="AX37" s="369"/>
      <c r="AY37" s="99"/>
      <c r="AZ37" s="369"/>
      <c r="BA37" s="99"/>
      <c r="BB37" s="369"/>
      <c r="BC37" s="99"/>
      <c r="BD37" s="369"/>
      <c r="BE37" s="99"/>
      <c r="BF37" s="369"/>
      <c r="BG37" s="99"/>
      <c r="BH37" s="369"/>
      <c r="BI37" s="99"/>
      <c r="BJ37" s="369"/>
      <c r="BK37" s="99"/>
      <c r="BL37" s="369"/>
      <c r="BM37" s="99"/>
      <c r="BN37" s="369"/>
      <c r="BO37" s="99"/>
      <c r="BP37" s="369"/>
      <c r="BQ37" s="99"/>
      <c r="BR37" s="369"/>
      <c r="BS37" s="99"/>
      <c r="BT37" s="36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99"/>
      <c r="CT37" s="99"/>
      <c r="CU37" s="99"/>
      <c r="CV37" s="99"/>
      <c r="CW37" s="99"/>
    </row>
    <row r="38" spans="1:101" x14ac:dyDescent="0.3">
      <c r="A38" s="301"/>
      <c r="B38" s="301"/>
      <c r="C38" s="301">
        <v>16</v>
      </c>
      <c r="D38" s="301">
        <v>2944</v>
      </c>
      <c r="E38" s="304">
        <v>44.32399879554351</v>
      </c>
      <c r="F38" s="301"/>
      <c r="G38" s="301"/>
      <c r="H38" s="180">
        <v>16</v>
      </c>
      <c r="I38" s="118">
        <v>0.44323998795543501</v>
      </c>
      <c r="J38" s="346"/>
      <c r="K38" s="301"/>
      <c r="L38" s="301"/>
      <c r="M38" s="300"/>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366"/>
      <c r="AQ38" s="99"/>
      <c r="AR38" s="99"/>
      <c r="AS38" s="99"/>
      <c r="AT38" s="99"/>
      <c r="AU38" s="99"/>
      <c r="AV38" s="369"/>
      <c r="AW38" s="99"/>
      <c r="AX38" s="369"/>
      <c r="AY38" s="99"/>
      <c r="AZ38" s="369"/>
      <c r="BA38" s="99"/>
      <c r="BB38" s="369"/>
      <c r="BC38" s="99"/>
      <c r="BD38" s="369"/>
      <c r="BE38" s="99"/>
      <c r="BF38" s="369"/>
      <c r="BG38" s="99"/>
      <c r="BH38" s="369"/>
      <c r="BI38" s="99"/>
      <c r="BJ38" s="369"/>
      <c r="BK38" s="99"/>
      <c r="BL38" s="369"/>
      <c r="BM38" s="99"/>
      <c r="BN38" s="369"/>
      <c r="BO38" s="99"/>
      <c r="BP38" s="369"/>
      <c r="BQ38" s="99"/>
      <c r="BR38" s="369"/>
      <c r="BS38" s="99"/>
      <c r="BT38" s="36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row>
    <row r="39" spans="1:101" x14ac:dyDescent="0.3">
      <c r="A39" s="301"/>
      <c r="B39" s="301"/>
      <c r="C39" s="301">
        <v>17</v>
      </c>
      <c r="D39" s="301">
        <v>3760</v>
      </c>
      <c r="E39" s="304">
        <v>56.609454983438724</v>
      </c>
      <c r="F39" s="301"/>
      <c r="G39" s="301"/>
      <c r="H39" s="180">
        <v>17</v>
      </c>
      <c r="I39" s="118">
        <v>0.56609454983438701</v>
      </c>
      <c r="J39" s="346"/>
      <c r="K39" s="301"/>
      <c r="L39" s="301"/>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c r="CG39" s="99"/>
      <c r="CH39" s="99"/>
      <c r="CI39" s="99"/>
      <c r="CJ39" s="99"/>
      <c r="CK39" s="99"/>
      <c r="CL39" s="99"/>
      <c r="CM39" s="99"/>
      <c r="CN39" s="99"/>
      <c r="CO39" s="99"/>
      <c r="CP39" s="99"/>
      <c r="CQ39" s="99"/>
      <c r="CR39" s="99"/>
      <c r="CS39" s="99"/>
      <c r="CT39" s="99"/>
      <c r="CU39" s="99"/>
      <c r="CV39" s="99"/>
      <c r="CW39" s="99"/>
    </row>
    <row r="40" spans="1:101" ht="15.6" x14ac:dyDescent="0.3">
      <c r="C40" s="58">
        <v>18</v>
      </c>
      <c r="D40" s="58">
        <v>4246</v>
      </c>
      <c r="E40" s="345">
        <v>63.926528154170427</v>
      </c>
      <c r="G40" s="301"/>
      <c r="H40" s="180">
        <v>18</v>
      </c>
      <c r="I40" s="118">
        <v>0.63926528154170403</v>
      </c>
      <c r="J40" s="346"/>
      <c r="P40" s="365"/>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364"/>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99"/>
      <c r="CD40" s="99"/>
      <c r="CE40" s="99"/>
      <c r="CF40" s="99"/>
      <c r="CG40" s="99"/>
      <c r="CH40" s="99"/>
      <c r="CI40" s="99"/>
      <c r="CJ40" s="99"/>
      <c r="CK40" s="99"/>
      <c r="CL40" s="99"/>
      <c r="CM40" s="99"/>
      <c r="CN40" s="99"/>
      <c r="CO40" s="99"/>
      <c r="CP40" s="99"/>
      <c r="CQ40" s="99"/>
      <c r="CR40" s="99"/>
      <c r="CS40" s="99"/>
      <c r="CT40" s="99"/>
      <c r="CU40" s="99"/>
      <c r="CV40" s="99"/>
      <c r="CW40" s="99"/>
    </row>
    <row r="41" spans="1:101" ht="15.6" x14ac:dyDescent="0.3">
      <c r="C41" s="58">
        <v>19</v>
      </c>
      <c r="D41" s="58">
        <v>4486</v>
      </c>
      <c r="E41" s="345">
        <v>67.539897621198435</v>
      </c>
      <c r="H41" s="180">
        <v>19</v>
      </c>
      <c r="I41" s="118">
        <v>0.67539897621198397</v>
      </c>
      <c r="J41" s="346"/>
      <c r="P41" s="99"/>
      <c r="Q41" s="99"/>
      <c r="R41" s="364"/>
      <c r="S41" s="99"/>
      <c r="T41" s="364"/>
      <c r="U41" s="99"/>
      <c r="V41" s="364"/>
      <c r="W41" s="99"/>
      <c r="X41" s="364"/>
      <c r="Y41" s="99"/>
      <c r="Z41" s="364"/>
      <c r="AA41" s="99"/>
      <c r="AB41" s="364"/>
      <c r="AC41" s="99"/>
      <c r="AD41" s="364"/>
      <c r="AE41" s="99"/>
      <c r="AF41" s="364"/>
      <c r="AG41" s="99"/>
      <c r="AH41" s="364"/>
      <c r="AI41" s="99"/>
      <c r="AJ41" s="364"/>
      <c r="AK41" s="99"/>
      <c r="AL41" s="364"/>
      <c r="AM41" s="99"/>
      <c r="AN41" s="364"/>
      <c r="AO41" s="99"/>
      <c r="AP41" s="99"/>
      <c r="AQ41" s="99"/>
      <c r="AR41" s="99"/>
      <c r="AS41" s="365"/>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365"/>
      <c r="BW41" s="365"/>
      <c r="BX41" s="365"/>
      <c r="BY41" s="365"/>
      <c r="BZ41" s="365"/>
      <c r="CA41" s="365"/>
      <c r="CB41" s="365"/>
      <c r="CC41" s="365"/>
      <c r="CD41" s="365"/>
      <c r="CE41" s="365"/>
      <c r="CF41" s="365"/>
      <c r="CG41" s="365"/>
      <c r="CH41" s="365"/>
      <c r="CI41" s="99"/>
      <c r="CJ41" s="365"/>
      <c r="CK41" s="365"/>
      <c r="CL41" s="365"/>
      <c r="CM41" s="365"/>
      <c r="CN41" s="365"/>
      <c r="CO41" s="365"/>
      <c r="CP41" s="365"/>
      <c r="CQ41" s="365"/>
      <c r="CR41" s="365"/>
      <c r="CS41" s="365"/>
      <c r="CT41" s="365"/>
      <c r="CU41" s="365"/>
      <c r="CV41" s="365"/>
      <c r="CW41" s="99"/>
    </row>
    <row r="42" spans="1:101" ht="16.2" thickBot="1" x14ac:dyDescent="0.35">
      <c r="C42" s="58">
        <v>20</v>
      </c>
      <c r="D42" s="58">
        <v>4711</v>
      </c>
      <c r="E42" s="345">
        <v>70.927431496537181</v>
      </c>
      <c r="H42" s="180">
        <v>20</v>
      </c>
      <c r="I42" s="121">
        <v>0.70927431496537197</v>
      </c>
      <c r="J42" s="346"/>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370"/>
      <c r="BW42" s="99"/>
      <c r="BX42" s="99"/>
      <c r="BY42" s="99"/>
      <c r="BZ42" s="99"/>
      <c r="CA42" s="99"/>
      <c r="CB42" s="99"/>
      <c r="CC42" s="99"/>
      <c r="CD42" s="99"/>
      <c r="CE42" s="99"/>
      <c r="CF42" s="99"/>
      <c r="CG42" s="99"/>
      <c r="CH42" s="99"/>
      <c r="CI42" s="99"/>
      <c r="CJ42" s="99"/>
      <c r="CK42" s="99"/>
      <c r="CL42" s="99"/>
      <c r="CM42" s="99"/>
      <c r="CN42" s="99"/>
      <c r="CO42" s="99"/>
      <c r="CP42" s="99"/>
      <c r="CQ42" s="99"/>
      <c r="CR42" s="99"/>
      <c r="CS42" s="99"/>
      <c r="CT42" s="99"/>
      <c r="CU42" s="99"/>
      <c r="CV42" s="99"/>
      <c r="CW42" s="99"/>
    </row>
    <row r="43" spans="1:101" x14ac:dyDescent="0.3">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36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c r="CC43" s="99"/>
      <c r="CD43" s="99"/>
      <c r="CE43" s="99"/>
      <c r="CF43" s="99"/>
      <c r="CG43" s="99"/>
      <c r="CH43" s="99"/>
      <c r="CI43" s="99"/>
      <c r="CJ43" s="99"/>
      <c r="CK43" s="99"/>
      <c r="CL43" s="99"/>
      <c r="CM43" s="99"/>
      <c r="CN43" s="99"/>
      <c r="CO43" s="99"/>
      <c r="CP43" s="99"/>
      <c r="CQ43" s="99"/>
      <c r="CR43" s="99"/>
      <c r="CS43" s="99"/>
      <c r="CT43" s="99"/>
      <c r="CU43" s="99"/>
      <c r="CV43" s="99"/>
      <c r="CW43" s="99"/>
    </row>
    <row r="44" spans="1:101" x14ac:dyDescent="0.3">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369"/>
      <c r="AW44" s="99"/>
      <c r="AX44" s="369"/>
      <c r="AY44" s="99"/>
      <c r="AZ44" s="369"/>
      <c r="BA44" s="99"/>
      <c r="BB44" s="369"/>
      <c r="BC44" s="99"/>
      <c r="BD44" s="369"/>
      <c r="BE44" s="99"/>
      <c r="BF44" s="369"/>
      <c r="BG44" s="99"/>
      <c r="BH44" s="369"/>
      <c r="BI44" s="99"/>
      <c r="BJ44" s="369"/>
      <c r="BK44" s="99"/>
      <c r="BL44" s="369"/>
      <c r="BM44" s="99"/>
      <c r="BN44" s="369"/>
      <c r="BO44" s="99"/>
      <c r="BP44" s="369"/>
      <c r="BQ44" s="99"/>
      <c r="BR44" s="369"/>
      <c r="BS44" s="99"/>
      <c r="BT44" s="369"/>
      <c r="BU44" s="99"/>
      <c r="BV44" s="99"/>
      <c r="BW44" s="99"/>
      <c r="BX44" s="99"/>
      <c r="BY44" s="99"/>
      <c r="BZ44" s="99"/>
      <c r="CA44" s="99"/>
      <c r="CB44" s="99"/>
      <c r="CC44" s="99"/>
      <c r="CD44" s="99"/>
      <c r="CE44" s="99"/>
      <c r="CF44" s="99"/>
      <c r="CG44" s="99"/>
      <c r="CH44" s="99"/>
      <c r="CI44" s="99"/>
      <c r="CJ44" s="99"/>
      <c r="CK44" s="99"/>
      <c r="CL44" s="99"/>
      <c r="CM44" s="99"/>
      <c r="CN44" s="99"/>
      <c r="CO44" s="99"/>
      <c r="CP44" s="99"/>
      <c r="CQ44" s="99"/>
      <c r="CR44" s="99"/>
      <c r="CS44" s="99"/>
      <c r="CT44" s="99"/>
      <c r="CU44" s="99"/>
      <c r="CV44" s="99"/>
      <c r="CW44" s="99"/>
    </row>
    <row r="45" spans="1:101" x14ac:dyDescent="0.3">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369"/>
      <c r="AW45" s="99"/>
      <c r="AX45" s="369"/>
      <c r="AY45" s="99"/>
      <c r="AZ45" s="369"/>
      <c r="BA45" s="99"/>
      <c r="BB45" s="369"/>
      <c r="BC45" s="99"/>
      <c r="BD45" s="369"/>
      <c r="BE45" s="99"/>
      <c r="BF45" s="369"/>
      <c r="BG45" s="99"/>
      <c r="BH45" s="369"/>
      <c r="BI45" s="99"/>
      <c r="BJ45" s="369"/>
      <c r="BK45" s="99"/>
      <c r="BL45" s="369"/>
      <c r="BM45" s="99"/>
      <c r="BN45" s="369"/>
      <c r="BO45" s="99"/>
      <c r="BP45" s="369"/>
      <c r="BQ45" s="99"/>
      <c r="BR45" s="369"/>
      <c r="BS45" s="99"/>
      <c r="BT45" s="369"/>
      <c r="BU45" s="99"/>
      <c r="BV45" s="99"/>
      <c r="BW45" s="361"/>
      <c r="BX45" s="361"/>
      <c r="BY45" s="361"/>
      <c r="BZ45" s="361"/>
      <c r="CA45" s="361"/>
      <c r="CB45" s="361"/>
      <c r="CC45" s="361"/>
      <c r="CD45" s="361"/>
      <c r="CE45" s="361"/>
      <c r="CF45" s="361"/>
      <c r="CG45" s="361"/>
      <c r="CH45" s="361"/>
      <c r="CI45" s="362"/>
      <c r="CJ45" s="99"/>
      <c r="CK45" s="363"/>
      <c r="CL45" s="363"/>
      <c r="CM45" s="363"/>
      <c r="CN45" s="363"/>
      <c r="CO45" s="363"/>
      <c r="CP45" s="363"/>
      <c r="CQ45" s="363"/>
      <c r="CR45" s="363"/>
      <c r="CS45" s="363"/>
      <c r="CT45" s="363"/>
      <c r="CU45" s="363"/>
      <c r="CV45" s="363"/>
      <c r="CW45" s="362"/>
    </row>
    <row r="46" spans="1:101" x14ac:dyDescent="0.3">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369"/>
      <c r="AW46" s="99"/>
      <c r="AX46" s="369"/>
      <c r="AY46" s="99"/>
      <c r="AZ46" s="369"/>
      <c r="BA46" s="99"/>
      <c r="BB46" s="369"/>
      <c r="BC46" s="99"/>
      <c r="BD46" s="369"/>
      <c r="BE46" s="99"/>
      <c r="BF46" s="369"/>
      <c r="BG46" s="99"/>
      <c r="BH46" s="369"/>
      <c r="BI46" s="99"/>
      <c r="BJ46" s="369"/>
      <c r="BK46" s="99"/>
      <c r="BL46" s="369"/>
      <c r="BM46" s="99"/>
      <c r="BN46" s="369"/>
      <c r="BO46" s="99"/>
      <c r="BP46" s="369"/>
      <c r="BQ46" s="99"/>
      <c r="BR46" s="369"/>
      <c r="BS46" s="99"/>
      <c r="BT46" s="369"/>
      <c r="BU46" s="99"/>
      <c r="BV46" s="99"/>
      <c r="BW46" s="361"/>
      <c r="BX46" s="361"/>
      <c r="BY46" s="361"/>
      <c r="BZ46" s="361"/>
      <c r="CA46" s="361"/>
      <c r="CB46" s="361"/>
      <c r="CC46" s="361"/>
      <c r="CD46" s="361"/>
      <c r="CE46" s="361"/>
      <c r="CF46" s="361"/>
      <c r="CG46" s="361"/>
      <c r="CH46" s="361"/>
      <c r="CI46" s="362"/>
      <c r="CJ46" s="99"/>
      <c r="CK46" s="363"/>
      <c r="CL46" s="363"/>
      <c r="CM46" s="363"/>
      <c r="CN46" s="363"/>
      <c r="CO46" s="363"/>
      <c r="CP46" s="363"/>
      <c r="CQ46" s="363"/>
      <c r="CR46" s="363"/>
      <c r="CS46" s="363"/>
      <c r="CT46" s="363"/>
      <c r="CU46" s="363"/>
      <c r="CV46" s="363"/>
      <c r="CW46" s="362"/>
    </row>
    <row r="47" spans="1:101" x14ac:dyDescent="0.3">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369"/>
      <c r="AW47" s="99"/>
      <c r="AX47" s="369"/>
      <c r="AY47" s="99"/>
      <c r="AZ47" s="369"/>
      <c r="BA47" s="99"/>
      <c r="BB47" s="369"/>
      <c r="BC47" s="99"/>
      <c r="BD47" s="369"/>
      <c r="BE47" s="99"/>
      <c r="BF47" s="369"/>
      <c r="BG47" s="99"/>
      <c r="BH47" s="369"/>
      <c r="BI47" s="99"/>
      <c r="BJ47" s="369"/>
      <c r="BK47" s="99"/>
      <c r="BL47" s="369"/>
      <c r="BM47" s="99"/>
      <c r="BN47" s="369"/>
      <c r="BO47" s="99"/>
      <c r="BP47" s="369"/>
      <c r="BQ47" s="99"/>
      <c r="BR47" s="369"/>
      <c r="BS47" s="99"/>
      <c r="BT47" s="369"/>
      <c r="BU47" s="99"/>
      <c r="BV47" s="99"/>
      <c r="BW47" s="361"/>
      <c r="BX47" s="361"/>
      <c r="BY47" s="361"/>
      <c r="BZ47" s="361"/>
      <c r="CA47" s="361"/>
      <c r="CB47" s="361"/>
      <c r="CC47" s="361"/>
      <c r="CD47" s="361"/>
      <c r="CE47" s="361"/>
      <c r="CF47" s="361"/>
      <c r="CG47" s="361"/>
      <c r="CH47" s="361"/>
      <c r="CI47" s="362"/>
      <c r="CJ47" s="99"/>
      <c r="CK47" s="363"/>
      <c r="CL47" s="363"/>
      <c r="CM47" s="363"/>
      <c r="CN47" s="363"/>
      <c r="CO47" s="363"/>
      <c r="CP47" s="363"/>
      <c r="CQ47" s="363"/>
      <c r="CR47" s="363"/>
      <c r="CS47" s="363"/>
      <c r="CT47" s="363"/>
      <c r="CU47" s="363"/>
      <c r="CV47" s="363"/>
      <c r="CW47" s="362"/>
    </row>
    <row r="48" spans="1:101" x14ac:dyDescent="0.3">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369"/>
      <c r="AW48" s="99"/>
      <c r="AX48" s="369"/>
      <c r="AY48" s="99"/>
      <c r="AZ48" s="369"/>
      <c r="BA48" s="99"/>
      <c r="BB48" s="369"/>
      <c r="BC48" s="99"/>
      <c r="BD48" s="369"/>
      <c r="BE48" s="99"/>
      <c r="BF48" s="369"/>
      <c r="BG48" s="99"/>
      <c r="BH48" s="369"/>
      <c r="BI48" s="99"/>
      <c r="BJ48" s="369"/>
      <c r="BK48" s="99"/>
      <c r="BL48" s="369"/>
      <c r="BM48" s="99"/>
      <c r="BN48" s="369"/>
      <c r="BO48" s="99"/>
      <c r="BP48" s="369"/>
      <c r="BQ48" s="99"/>
      <c r="BR48" s="369"/>
      <c r="BS48" s="99"/>
      <c r="BT48" s="369"/>
      <c r="BU48" s="99"/>
      <c r="BV48" s="99"/>
      <c r="BW48" s="361"/>
      <c r="BX48" s="361"/>
      <c r="BY48" s="361"/>
      <c r="BZ48" s="361"/>
      <c r="CA48" s="361"/>
      <c r="CB48" s="361"/>
      <c r="CC48" s="361"/>
      <c r="CD48" s="361"/>
      <c r="CE48" s="361"/>
      <c r="CF48" s="361"/>
      <c r="CG48" s="361"/>
      <c r="CH48" s="361"/>
      <c r="CI48" s="362"/>
      <c r="CJ48" s="99"/>
      <c r="CK48" s="363"/>
      <c r="CL48" s="363"/>
      <c r="CM48" s="363"/>
      <c r="CN48" s="363"/>
      <c r="CO48" s="363"/>
      <c r="CP48" s="363"/>
      <c r="CQ48" s="363"/>
      <c r="CR48" s="363"/>
      <c r="CS48" s="363"/>
      <c r="CT48" s="363"/>
      <c r="CU48" s="363"/>
      <c r="CV48" s="363"/>
      <c r="CW48" s="362"/>
    </row>
    <row r="49" spans="1:101" x14ac:dyDescent="0.3">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369"/>
      <c r="AW49" s="99"/>
      <c r="AX49" s="369"/>
      <c r="AY49" s="99"/>
      <c r="AZ49" s="369"/>
      <c r="BA49" s="99"/>
      <c r="BB49" s="369"/>
      <c r="BC49" s="99"/>
      <c r="BD49" s="369"/>
      <c r="BE49" s="99"/>
      <c r="BF49" s="369"/>
      <c r="BG49" s="99"/>
      <c r="BH49" s="369"/>
      <c r="BI49" s="99"/>
      <c r="BJ49" s="369"/>
      <c r="BK49" s="99"/>
      <c r="BL49" s="369"/>
      <c r="BM49" s="99"/>
      <c r="BN49" s="369"/>
      <c r="BO49" s="99"/>
      <c r="BP49" s="369"/>
      <c r="BQ49" s="99"/>
      <c r="BR49" s="369"/>
      <c r="BS49" s="99"/>
      <c r="BT49" s="369"/>
      <c r="BU49" s="99"/>
      <c r="BV49" s="99"/>
      <c r="BW49" s="361"/>
      <c r="BX49" s="361"/>
      <c r="BY49" s="361"/>
      <c r="BZ49" s="361"/>
      <c r="CA49" s="361"/>
      <c r="CB49" s="361"/>
      <c r="CC49" s="361"/>
      <c r="CD49" s="361"/>
      <c r="CE49" s="361"/>
      <c r="CF49" s="361"/>
      <c r="CG49" s="361"/>
      <c r="CH49" s="361"/>
      <c r="CI49" s="362"/>
      <c r="CJ49" s="99"/>
      <c r="CK49" s="363"/>
      <c r="CL49" s="363"/>
      <c r="CM49" s="363"/>
      <c r="CN49" s="363"/>
      <c r="CO49" s="363"/>
      <c r="CP49" s="363"/>
      <c r="CQ49" s="363"/>
      <c r="CR49" s="363"/>
      <c r="CS49" s="363"/>
      <c r="CT49" s="363"/>
      <c r="CU49" s="363"/>
      <c r="CV49" s="363"/>
      <c r="CW49" s="362"/>
    </row>
    <row r="50" spans="1:101" x14ac:dyDescent="0.3">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369"/>
      <c r="AW50" s="99"/>
      <c r="AX50" s="369"/>
      <c r="AY50" s="99"/>
      <c r="AZ50" s="369"/>
      <c r="BA50" s="99"/>
      <c r="BB50" s="369"/>
      <c r="BC50" s="99"/>
      <c r="BD50" s="369"/>
      <c r="BE50" s="99"/>
      <c r="BF50" s="369"/>
      <c r="BG50" s="99"/>
      <c r="BH50" s="369"/>
      <c r="BI50" s="99"/>
      <c r="BJ50" s="369"/>
      <c r="BK50" s="99"/>
      <c r="BL50" s="369"/>
      <c r="BM50" s="99"/>
      <c r="BN50" s="369"/>
      <c r="BO50" s="99"/>
      <c r="BP50" s="369"/>
      <c r="BQ50" s="99"/>
      <c r="BR50" s="369"/>
      <c r="BS50" s="99"/>
      <c r="BT50" s="369"/>
      <c r="BU50" s="99"/>
      <c r="BV50" s="99"/>
      <c r="BW50" s="361"/>
      <c r="BX50" s="361"/>
      <c r="BY50" s="361"/>
      <c r="BZ50" s="361"/>
      <c r="CA50" s="361"/>
      <c r="CB50" s="361"/>
      <c r="CC50" s="361"/>
      <c r="CD50" s="361"/>
      <c r="CE50" s="361"/>
      <c r="CF50" s="361"/>
      <c r="CG50" s="361"/>
      <c r="CH50" s="361"/>
      <c r="CI50" s="362"/>
      <c r="CJ50" s="99"/>
      <c r="CK50" s="363"/>
      <c r="CL50" s="363"/>
      <c r="CM50" s="363"/>
      <c r="CN50" s="363"/>
      <c r="CO50" s="363"/>
      <c r="CP50" s="363"/>
      <c r="CQ50" s="363"/>
      <c r="CR50" s="363"/>
      <c r="CS50" s="363"/>
      <c r="CT50" s="363"/>
      <c r="CU50" s="363"/>
      <c r="CV50" s="363"/>
      <c r="CW50" s="362"/>
    </row>
    <row r="51" spans="1:101" x14ac:dyDescent="0.3">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369"/>
      <c r="AW51" s="99"/>
      <c r="AX51" s="369"/>
      <c r="AY51" s="99"/>
      <c r="AZ51" s="369"/>
      <c r="BA51" s="99"/>
      <c r="BB51" s="369"/>
      <c r="BC51" s="99"/>
      <c r="BD51" s="369"/>
      <c r="BE51" s="99"/>
      <c r="BF51" s="369"/>
      <c r="BG51" s="99"/>
      <c r="BH51" s="369"/>
      <c r="BI51" s="99"/>
      <c r="BJ51" s="369"/>
      <c r="BK51" s="99"/>
      <c r="BL51" s="369"/>
      <c r="BM51" s="99"/>
      <c r="BN51" s="369"/>
      <c r="BO51" s="99"/>
      <c r="BP51" s="369"/>
      <c r="BQ51" s="99"/>
      <c r="BR51" s="369"/>
      <c r="BS51" s="99"/>
      <c r="BT51" s="369"/>
      <c r="BU51" s="99"/>
      <c r="BV51" s="99"/>
      <c r="BW51" s="361"/>
      <c r="BX51" s="361"/>
      <c r="BY51" s="361"/>
      <c r="BZ51" s="361"/>
      <c r="CA51" s="361"/>
      <c r="CB51" s="361"/>
      <c r="CC51" s="361"/>
      <c r="CD51" s="361"/>
      <c r="CE51" s="361"/>
      <c r="CF51" s="361"/>
      <c r="CG51" s="361"/>
      <c r="CH51" s="361"/>
      <c r="CI51" s="362"/>
      <c r="CJ51" s="99"/>
      <c r="CK51" s="363"/>
      <c r="CL51" s="363"/>
      <c r="CM51" s="363"/>
      <c r="CN51" s="363"/>
      <c r="CO51" s="363"/>
      <c r="CP51" s="363"/>
      <c r="CQ51" s="363"/>
      <c r="CR51" s="363"/>
      <c r="CS51" s="363"/>
      <c r="CT51" s="363"/>
      <c r="CU51" s="363"/>
      <c r="CV51" s="363"/>
      <c r="CW51" s="362"/>
    </row>
    <row r="52" spans="1:101" x14ac:dyDescent="0.3">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369"/>
      <c r="AW52" s="99"/>
      <c r="AX52" s="369"/>
      <c r="AY52" s="99"/>
      <c r="AZ52" s="369"/>
      <c r="BA52" s="99"/>
      <c r="BB52" s="369"/>
      <c r="BC52" s="99"/>
      <c r="BD52" s="369"/>
      <c r="BE52" s="99"/>
      <c r="BF52" s="369"/>
      <c r="BG52" s="99"/>
      <c r="BH52" s="369"/>
      <c r="BI52" s="99"/>
      <c r="BJ52" s="369"/>
      <c r="BK52" s="99"/>
      <c r="BL52" s="369"/>
      <c r="BM52" s="99"/>
      <c r="BN52" s="369"/>
      <c r="BO52" s="99"/>
      <c r="BP52" s="369"/>
      <c r="BQ52" s="99"/>
      <c r="BR52" s="369"/>
      <c r="BS52" s="99"/>
      <c r="BT52" s="369"/>
      <c r="BU52" s="99"/>
      <c r="BV52" s="99"/>
      <c r="BW52" s="361"/>
      <c r="BX52" s="361"/>
      <c r="BY52" s="361"/>
      <c r="BZ52" s="361"/>
      <c r="CA52" s="361"/>
      <c r="CB52" s="361"/>
      <c r="CC52" s="361"/>
      <c r="CD52" s="361"/>
      <c r="CE52" s="361"/>
      <c r="CF52" s="361"/>
      <c r="CG52" s="361"/>
      <c r="CH52" s="361"/>
      <c r="CI52" s="362"/>
      <c r="CJ52" s="99"/>
      <c r="CK52" s="363"/>
      <c r="CL52" s="363"/>
      <c r="CM52" s="363"/>
      <c r="CN52" s="363"/>
      <c r="CO52" s="363"/>
      <c r="CP52" s="363"/>
      <c r="CQ52" s="363"/>
      <c r="CR52" s="363"/>
      <c r="CS52" s="363"/>
      <c r="CT52" s="363"/>
      <c r="CU52" s="363"/>
      <c r="CV52" s="363"/>
      <c r="CW52" s="362"/>
    </row>
    <row r="53" spans="1:101" x14ac:dyDescent="0.3">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369"/>
      <c r="AW53" s="99"/>
      <c r="AX53" s="369"/>
      <c r="AY53" s="99"/>
      <c r="AZ53" s="369"/>
      <c r="BA53" s="99"/>
      <c r="BB53" s="369"/>
      <c r="BC53" s="99"/>
      <c r="BD53" s="369"/>
      <c r="BE53" s="99"/>
      <c r="BF53" s="369"/>
      <c r="BG53" s="99"/>
      <c r="BH53" s="369"/>
      <c r="BI53" s="99"/>
      <c r="BJ53" s="369"/>
      <c r="BK53" s="99"/>
      <c r="BL53" s="369"/>
      <c r="BM53" s="99"/>
      <c r="BN53" s="369"/>
      <c r="BO53" s="99"/>
      <c r="BP53" s="369"/>
      <c r="BQ53" s="99"/>
      <c r="BR53" s="369"/>
      <c r="BS53" s="99"/>
      <c r="BT53" s="369"/>
      <c r="BU53" s="99"/>
      <c r="BV53" s="99"/>
      <c r="BW53" s="99"/>
      <c r="BX53" s="99"/>
      <c r="BY53" s="99"/>
      <c r="BZ53" s="99"/>
      <c r="CA53" s="99"/>
      <c r="CB53" s="99"/>
      <c r="CC53" s="99"/>
      <c r="CD53" s="99"/>
      <c r="CE53" s="99"/>
      <c r="CF53" s="99"/>
      <c r="CG53" s="99"/>
      <c r="CH53" s="99"/>
      <c r="CI53" s="99"/>
      <c r="CJ53" s="99"/>
      <c r="CK53" s="99"/>
      <c r="CL53" s="99"/>
      <c r="CM53" s="99"/>
      <c r="CN53" s="99"/>
      <c r="CO53" s="99"/>
      <c r="CP53" s="99"/>
      <c r="CQ53" s="99"/>
      <c r="CR53" s="99"/>
      <c r="CS53" s="99"/>
      <c r="CT53" s="99"/>
      <c r="CU53" s="99"/>
      <c r="CV53" s="99"/>
      <c r="CW53" s="99"/>
    </row>
    <row r="54" spans="1:101" x14ac:dyDescent="0.3">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369"/>
      <c r="AW54" s="99"/>
      <c r="AX54" s="369"/>
      <c r="AY54" s="99"/>
      <c r="AZ54" s="369"/>
      <c r="BA54" s="99"/>
      <c r="BB54" s="369"/>
      <c r="BC54" s="99"/>
      <c r="BD54" s="369"/>
      <c r="BE54" s="99"/>
      <c r="BF54" s="369"/>
      <c r="BG54" s="99"/>
      <c r="BH54" s="369"/>
      <c r="BI54" s="99"/>
      <c r="BJ54" s="369"/>
      <c r="BK54" s="99"/>
      <c r="BL54" s="369"/>
      <c r="BM54" s="99"/>
      <c r="BN54" s="369"/>
      <c r="BO54" s="99"/>
      <c r="BP54" s="369"/>
      <c r="BQ54" s="99"/>
      <c r="BR54" s="369"/>
      <c r="BS54" s="99"/>
      <c r="BT54" s="369"/>
      <c r="BU54" s="99"/>
      <c r="BV54" s="99"/>
      <c r="BW54" s="99"/>
      <c r="BX54" s="99"/>
      <c r="BY54" s="99"/>
      <c r="BZ54" s="99"/>
      <c r="CA54" s="99"/>
      <c r="CB54" s="99"/>
      <c r="CC54" s="99"/>
      <c r="CD54" s="99"/>
      <c r="CE54" s="99"/>
      <c r="CF54" s="99"/>
      <c r="CG54" s="99"/>
      <c r="CH54" s="99"/>
      <c r="CI54" s="99"/>
      <c r="CJ54" s="99"/>
      <c r="CK54" s="99"/>
      <c r="CL54" s="99"/>
      <c r="CM54" s="99"/>
      <c r="CN54" s="99"/>
      <c r="CO54" s="99"/>
      <c r="CP54" s="99"/>
      <c r="CQ54" s="99"/>
      <c r="CR54" s="99"/>
      <c r="CS54" s="99"/>
      <c r="CT54" s="99"/>
      <c r="CU54" s="99"/>
      <c r="CV54" s="99"/>
      <c r="CW54" s="99"/>
    </row>
    <row r="55" spans="1:101" x14ac:dyDescent="0.3">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369"/>
      <c r="AW55" s="99"/>
      <c r="AX55" s="369"/>
      <c r="AY55" s="99"/>
      <c r="AZ55" s="369"/>
      <c r="BA55" s="99"/>
      <c r="BB55" s="369"/>
      <c r="BC55" s="99"/>
      <c r="BD55" s="369"/>
      <c r="BE55" s="99"/>
      <c r="BF55" s="369"/>
      <c r="BG55" s="99"/>
      <c r="BH55" s="369"/>
      <c r="BI55" s="99"/>
      <c r="BJ55" s="369"/>
      <c r="BK55" s="99"/>
      <c r="BL55" s="369"/>
      <c r="BM55" s="99"/>
      <c r="BN55" s="369"/>
      <c r="BO55" s="99"/>
      <c r="BP55" s="369"/>
      <c r="BQ55" s="99"/>
      <c r="BR55" s="369"/>
      <c r="BS55" s="99"/>
      <c r="BT55" s="369"/>
      <c r="BU55" s="99"/>
      <c r="BV55" s="99"/>
      <c r="BW55" s="99"/>
      <c r="BX55" s="99"/>
      <c r="BY55" s="99"/>
      <c r="BZ55" s="99"/>
      <c r="CA55" s="99"/>
      <c r="CB55" s="99"/>
      <c r="CC55" s="99"/>
      <c r="CD55" s="99"/>
      <c r="CE55" s="99"/>
      <c r="CF55" s="99"/>
      <c r="CG55" s="99"/>
      <c r="CH55" s="99"/>
      <c r="CI55" s="99"/>
      <c r="CJ55" s="99"/>
      <c r="CK55" s="99"/>
      <c r="CL55" s="99"/>
      <c r="CM55" s="99"/>
      <c r="CN55" s="99"/>
      <c r="CO55" s="99"/>
      <c r="CP55" s="99"/>
      <c r="CQ55" s="99"/>
      <c r="CR55" s="99"/>
      <c r="CS55" s="99"/>
      <c r="CT55" s="99"/>
      <c r="CU55" s="99"/>
      <c r="CV55" s="99"/>
      <c r="CW55" s="99"/>
    </row>
    <row r="56" spans="1:101" x14ac:dyDescent="0.3">
      <c r="P56" s="99"/>
      <c r="Q56" s="371"/>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369"/>
      <c r="AW56" s="99"/>
      <c r="AX56" s="369"/>
      <c r="AY56" s="99"/>
      <c r="AZ56" s="369"/>
      <c r="BA56" s="99"/>
      <c r="BB56" s="369"/>
      <c r="BC56" s="99"/>
      <c r="BD56" s="369"/>
      <c r="BE56" s="99"/>
      <c r="BF56" s="369"/>
      <c r="BG56" s="99"/>
      <c r="BH56" s="369"/>
      <c r="BI56" s="99"/>
      <c r="BJ56" s="369"/>
      <c r="BK56" s="99"/>
      <c r="BL56" s="369"/>
      <c r="BM56" s="99"/>
      <c r="BN56" s="369"/>
      <c r="BO56" s="99"/>
      <c r="BP56" s="369"/>
      <c r="BQ56" s="99"/>
      <c r="BR56" s="369"/>
      <c r="BS56" s="99"/>
      <c r="BT56" s="369"/>
      <c r="BU56" s="99"/>
      <c r="BV56" s="99"/>
      <c r="BW56" s="99"/>
      <c r="BX56" s="99"/>
      <c r="BY56" s="99"/>
      <c r="BZ56" s="99"/>
      <c r="CA56" s="99"/>
      <c r="CB56" s="99"/>
      <c r="CC56" s="99"/>
      <c r="CD56" s="99"/>
      <c r="CE56" s="99"/>
      <c r="CF56" s="99"/>
      <c r="CG56" s="99"/>
      <c r="CH56" s="99"/>
      <c r="CI56" s="99"/>
      <c r="CJ56" s="99"/>
      <c r="CK56" s="99"/>
      <c r="CL56" s="99"/>
      <c r="CM56" s="99"/>
      <c r="CN56" s="99"/>
      <c r="CO56" s="99"/>
      <c r="CP56" s="99"/>
      <c r="CQ56" s="99"/>
      <c r="CR56" s="99"/>
      <c r="CS56" s="99"/>
      <c r="CT56" s="99"/>
      <c r="CU56" s="99"/>
      <c r="CV56" s="99"/>
      <c r="CW56" s="99"/>
    </row>
    <row r="57" spans="1:101" x14ac:dyDescent="0.3">
      <c r="A57" s="298"/>
      <c r="C57" s="298"/>
      <c r="D57" s="298"/>
      <c r="E57" s="298"/>
      <c r="F57" s="298"/>
      <c r="G57" s="298"/>
      <c r="P57" s="365"/>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c r="BY57" s="99"/>
      <c r="BZ57" s="99"/>
      <c r="CA57" s="99"/>
      <c r="CB57" s="99"/>
      <c r="CC57" s="99"/>
      <c r="CD57" s="99"/>
      <c r="CE57" s="99"/>
      <c r="CF57" s="99"/>
      <c r="CG57" s="99"/>
      <c r="CH57" s="99"/>
      <c r="CI57" s="99"/>
      <c r="CJ57" s="99"/>
      <c r="CK57" s="99"/>
      <c r="CL57" s="99"/>
      <c r="CM57" s="99"/>
      <c r="CN57" s="99"/>
      <c r="CO57" s="99"/>
      <c r="CP57" s="99"/>
      <c r="CQ57" s="99"/>
      <c r="CR57" s="99"/>
      <c r="CS57" s="99"/>
      <c r="CT57" s="99"/>
      <c r="CU57" s="99"/>
      <c r="CV57" s="99"/>
      <c r="CW57" s="99"/>
    </row>
    <row r="58" spans="1:101" x14ac:dyDescent="0.3">
      <c r="A58" s="297"/>
      <c r="B58" s="297"/>
      <c r="C58" s="298"/>
      <c r="D58" s="298"/>
      <c r="E58" s="298"/>
      <c r="F58" s="298"/>
      <c r="G58" s="298"/>
      <c r="H58" s="297"/>
      <c r="I58" s="297"/>
      <c r="J58" s="297"/>
      <c r="K58" s="297"/>
      <c r="L58" s="297"/>
      <c r="M58" s="297"/>
      <c r="N58" s="297"/>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c r="BY58" s="99"/>
      <c r="BZ58" s="99"/>
      <c r="CA58" s="99"/>
      <c r="CB58" s="99"/>
      <c r="CC58" s="99"/>
      <c r="CD58" s="99"/>
      <c r="CE58" s="99"/>
      <c r="CF58" s="99"/>
      <c r="CG58" s="99"/>
      <c r="CH58" s="99"/>
      <c r="CI58" s="99"/>
      <c r="CJ58" s="99"/>
      <c r="CK58" s="99"/>
      <c r="CL58" s="99"/>
      <c r="CM58" s="99"/>
      <c r="CN58" s="99"/>
      <c r="CO58" s="99"/>
      <c r="CP58" s="99"/>
      <c r="CQ58" s="99"/>
      <c r="CR58" s="99"/>
      <c r="CS58" s="99"/>
      <c r="CT58" s="99"/>
      <c r="CU58" s="99"/>
      <c r="CV58" s="99"/>
      <c r="CW58" s="99"/>
    </row>
    <row r="59" spans="1:101" s="298" customFormat="1" x14ac:dyDescent="0.3">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99"/>
      <c r="BR59" s="99"/>
      <c r="BS59" s="99"/>
      <c r="BT59" s="99"/>
      <c r="BU59" s="99"/>
      <c r="BV59" s="99"/>
      <c r="BW59" s="99"/>
      <c r="BX59" s="99"/>
      <c r="BY59" s="99"/>
      <c r="BZ59" s="99"/>
      <c r="CA59" s="99"/>
      <c r="CB59" s="99"/>
      <c r="CC59" s="99"/>
      <c r="CD59" s="99"/>
      <c r="CE59" s="99"/>
      <c r="CF59" s="99"/>
      <c r="CG59" s="99"/>
      <c r="CH59" s="99"/>
      <c r="CI59" s="99"/>
      <c r="CJ59" s="99"/>
      <c r="CK59" s="99"/>
      <c r="CL59" s="99"/>
      <c r="CM59" s="99"/>
      <c r="CN59" s="99"/>
      <c r="CO59" s="99"/>
      <c r="CP59" s="99"/>
      <c r="CQ59" s="99"/>
      <c r="CR59" s="99"/>
      <c r="CS59" s="99"/>
      <c r="CT59" s="99"/>
      <c r="CU59" s="99"/>
      <c r="CV59" s="99"/>
      <c r="CW59" s="99"/>
    </row>
    <row r="60" spans="1:101" x14ac:dyDescent="0.3">
      <c r="A60" s="297"/>
      <c r="B60" s="297"/>
      <c r="C60" s="297"/>
      <c r="D60" s="297"/>
      <c r="E60" s="297"/>
      <c r="F60" s="297"/>
      <c r="G60" s="297"/>
      <c r="H60" s="297"/>
      <c r="I60" s="297"/>
      <c r="J60" s="297"/>
      <c r="K60" s="297"/>
      <c r="L60" s="297"/>
      <c r="M60" s="297"/>
      <c r="N60" s="297"/>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c r="CG60" s="99"/>
      <c r="CH60" s="99"/>
      <c r="CI60" s="99"/>
      <c r="CJ60" s="99"/>
      <c r="CK60" s="99"/>
      <c r="CL60" s="99"/>
      <c r="CM60" s="99"/>
      <c r="CN60" s="99"/>
      <c r="CO60" s="99"/>
      <c r="CP60" s="99"/>
      <c r="CQ60" s="99"/>
      <c r="CR60" s="99"/>
      <c r="CS60" s="99"/>
      <c r="CT60" s="99"/>
      <c r="CU60" s="99"/>
      <c r="CV60" s="99"/>
      <c r="CW60" s="99"/>
    </row>
    <row r="61" spans="1:101" x14ac:dyDescent="0.3">
      <c r="A61" s="298"/>
      <c r="B61" s="297"/>
      <c r="C61" s="299"/>
      <c r="D61" s="299"/>
      <c r="E61" s="299"/>
      <c r="F61" s="299"/>
      <c r="G61" s="299"/>
      <c r="H61" s="299"/>
      <c r="I61" s="299"/>
      <c r="J61" s="299"/>
      <c r="K61" s="299"/>
      <c r="L61" s="299"/>
      <c r="M61" s="299"/>
      <c r="N61" s="297"/>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c r="CC61" s="99"/>
      <c r="CD61" s="99"/>
      <c r="CE61" s="99"/>
      <c r="CF61" s="99"/>
      <c r="CG61" s="99"/>
      <c r="CH61" s="99"/>
      <c r="CI61" s="99"/>
      <c r="CJ61" s="99"/>
      <c r="CK61" s="99"/>
      <c r="CL61" s="99"/>
      <c r="CM61" s="99"/>
      <c r="CN61" s="99"/>
      <c r="CO61" s="99"/>
      <c r="CP61" s="99"/>
      <c r="CQ61" s="99"/>
      <c r="CR61" s="99"/>
      <c r="CS61" s="99"/>
      <c r="CT61" s="99"/>
      <c r="CU61" s="99"/>
      <c r="CV61" s="99"/>
      <c r="CW61" s="99"/>
    </row>
    <row r="62" spans="1:101" x14ac:dyDescent="0.3">
      <c r="A62" s="297"/>
      <c r="B62" s="297"/>
      <c r="C62" s="299"/>
      <c r="D62" s="299"/>
      <c r="E62" s="299"/>
      <c r="F62" s="299"/>
      <c r="G62" s="299"/>
      <c r="H62" s="299"/>
      <c r="I62" s="299"/>
      <c r="J62" s="299"/>
      <c r="K62" s="299"/>
      <c r="L62" s="299"/>
      <c r="M62" s="299"/>
      <c r="N62" s="297"/>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row>
    <row r="63" spans="1:101" x14ac:dyDescent="0.3">
      <c r="A63" s="297"/>
      <c r="B63" s="297"/>
      <c r="C63" s="299"/>
      <c r="D63" s="299"/>
      <c r="E63" s="299"/>
      <c r="F63" s="299"/>
      <c r="G63" s="299"/>
      <c r="H63" s="299"/>
      <c r="I63" s="299"/>
      <c r="J63" s="299"/>
      <c r="K63" s="299"/>
      <c r="L63" s="299"/>
      <c r="M63" s="299"/>
      <c r="N63" s="297"/>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row>
    <row r="64" spans="1:101" x14ac:dyDescent="0.3">
      <c r="A64" s="297"/>
      <c r="B64" s="297"/>
      <c r="C64" s="297"/>
      <c r="D64" s="297"/>
      <c r="E64" s="297"/>
      <c r="F64" s="297"/>
      <c r="G64" s="297"/>
      <c r="H64" s="297"/>
      <c r="I64" s="297"/>
      <c r="J64" s="297"/>
      <c r="K64" s="297"/>
      <c r="L64" s="297"/>
      <c r="M64" s="297"/>
      <c r="N64" s="297"/>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99"/>
      <c r="BR64" s="99"/>
      <c r="BS64" s="99"/>
      <c r="BT64" s="99"/>
      <c r="BU64" s="99"/>
      <c r="BV64" s="99"/>
      <c r="BW64" s="99"/>
      <c r="BX64" s="99"/>
      <c r="BY64" s="99"/>
      <c r="BZ64" s="99"/>
      <c r="CA64" s="99"/>
      <c r="CB64" s="99"/>
      <c r="CC64" s="99"/>
      <c r="CD64" s="99"/>
      <c r="CE64" s="99"/>
      <c r="CF64" s="99"/>
      <c r="CG64" s="99"/>
      <c r="CH64" s="99"/>
      <c r="CI64" s="99"/>
      <c r="CJ64" s="99"/>
      <c r="CK64" s="99"/>
      <c r="CL64" s="99"/>
      <c r="CM64" s="99"/>
      <c r="CN64" s="99"/>
      <c r="CO64" s="99"/>
      <c r="CP64" s="99"/>
      <c r="CQ64" s="99"/>
      <c r="CR64" s="99"/>
      <c r="CS64" s="99"/>
      <c r="CT64" s="99"/>
      <c r="CU64" s="99"/>
      <c r="CV64" s="99"/>
      <c r="CW64" s="99"/>
    </row>
    <row r="65" spans="1:101" x14ac:dyDescent="0.3">
      <c r="A65" s="297"/>
      <c r="B65" s="297"/>
      <c r="C65" s="297"/>
      <c r="D65" s="297"/>
      <c r="E65" s="297"/>
      <c r="F65" s="297"/>
      <c r="G65" s="297"/>
      <c r="H65" s="297"/>
      <c r="I65" s="297"/>
      <c r="J65" s="297"/>
      <c r="K65" s="297"/>
      <c r="L65" s="297"/>
      <c r="M65" s="297"/>
      <c r="N65" s="297"/>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99"/>
      <c r="BR65" s="99"/>
      <c r="BS65" s="99"/>
      <c r="BT65" s="99"/>
      <c r="BU65" s="99"/>
      <c r="BV65" s="99"/>
      <c r="BW65" s="99"/>
      <c r="BX65" s="99"/>
      <c r="BY65" s="99"/>
      <c r="BZ65" s="99"/>
      <c r="CA65" s="99"/>
      <c r="CB65" s="99"/>
      <c r="CC65" s="99"/>
      <c r="CD65" s="99"/>
      <c r="CE65" s="99"/>
      <c r="CF65" s="99"/>
      <c r="CG65" s="99"/>
      <c r="CH65" s="99"/>
      <c r="CI65" s="99"/>
      <c r="CJ65" s="99"/>
      <c r="CK65" s="99"/>
      <c r="CL65" s="99"/>
      <c r="CM65" s="99"/>
      <c r="CN65" s="99"/>
      <c r="CO65" s="99"/>
      <c r="CP65" s="99"/>
      <c r="CQ65" s="99"/>
      <c r="CR65" s="99"/>
      <c r="CS65" s="99"/>
      <c r="CT65" s="99"/>
      <c r="CU65" s="99"/>
      <c r="CV65" s="99"/>
      <c r="CW65" s="99"/>
    </row>
    <row r="66" spans="1:101" x14ac:dyDescent="0.3">
      <c r="A66" s="297"/>
      <c r="B66" s="297"/>
      <c r="C66" s="297"/>
      <c r="D66" s="297"/>
      <c r="E66" s="297"/>
      <c r="F66" s="297"/>
      <c r="G66" s="297"/>
      <c r="H66" s="297"/>
      <c r="I66" s="297"/>
      <c r="J66" s="297"/>
      <c r="K66" s="297"/>
      <c r="L66" s="297"/>
      <c r="M66" s="297"/>
      <c r="N66" s="297"/>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99"/>
      <c r="BR66" s="99"/>
      <c r="BS66" s="99"/>
      <c r="BT66" s="99"/>
      <c r="BU66" s="99"/>
      <c r="BV66" s="99"/>
      <c r="BW66" s="99"/>
      <c r="BX66" s="99"/>
      <c r="BY66" s="99"/>
      <c r="BZ66" s="99"/>
      <c r="CA66" s="99"/>
      <c r="CB66" s="99"/>
      <c r="CC66" s="99"/>
      <c r="CD66" s="99"/>
      <c r="CE66" s="99"/>
      <c r="CF66" s="99"/>
      <c r="CG66" s="99"/>
      <c r="CH66" s="99"/>
      <c r="CI66" s="99"/>
      <c r="CJ66" s="99"/>
      <c r="CK66" s="99"/>
      <c r="CL66" s="99"/>
      <c r="CM66" s="99"/>
      <c r="CN66" s="99"/>
      <c r="CO66" s="99"/>
      <c r="CP66" s="99"/>
      <c r="CQ66" s="99"/>
      <c r="CR66" s="99"/>
      <c r="CS66" s="99"/>
      <c r="CT66" s="99"/>
      <c r="CU66" s="99"/>
      <c r="CV66" s="99"/>
      <c r="CW66" s="99"/>
    </row>
    <row r="67" spans="1:101" x14ac:dyDescent="0.3">
      <c r="A67" s="297"/>
      <c r="B67" s="297"/>
      <c r="C67" s="297"/>
      <c r="D67" s="297"/>
      <c r="E67" s="297"/>
      <c r="F67" s="297"/>
      <c r="G67" s="297"/>
      <c r="H67" s="297"/>
      <c r="I67" s="297"/>
      <c r="J67" s="297"/>
      <c r="K67" s="297"/>
      <c r="L67" s="297"/>
      <c r="M67" s="297"/>
      <c r="N67" s="297"/>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99"/>
      <c r="BR67" s="99"/>
      <c r="BS67" s="99"/>
      <c r="BT67" s="99"/>
      <c r="BU67" s="99"/>
      <c r="BV67" s="99"/>
      <c r="BW67" s="99"/>
      <c r="BX67" s="99"/>
      <c r="BY67" s="99"/>
      <c r="BZ67" s="99"/>
      <c r="CA67" s="99"/>
      <c r="CB67" s="99"/>
      <c r="CC67" s="99"/>
      <c r="CD67" s="99"/>
      <c r="CE67" s="99"/>
      <c r="CF67" s="99"/>
      <c r="CG67" s="99"/>
      <c r="CH67" s="99"/>
      <c r="CI67" s="99"/>
      <c r="CJ67" s="99"/>
      <c r="CK67" s="99"/>
      <c r="CL67" s="99"/>
      <c r="CM67" s="99"/>
      <c r="CN67" s="99"/>
      <c r="CO67" s="99"/>
      <c r="CP67" s="99"/>
      <c r="CQ67" s="99"/>
      <c r="CR67" s="99"/>
      <c r="CS67" s="99"/>
      <c r="CT67" s="99"/>
      <c r="CU67" s="99"/>
      <c r="CV67" s="99"/>
      <c r="CW67" s="99"/>
    </row>
    <row r="68" spans="1:101" x14ac:dyDescent="0.3">
      <c r="A68" s="297"/>
      <c r="B68" s="297"/>
      <c r="C68" s="297"/>
      <c r="D68" s="297"/>
      <c r="E68" s="297"/>
      <c r="F68" s="297"/>
      <c r="G68" s="297"/>
      <c r="H68" s="297"/>
      <c r="I68" s="297"/>
      <c r="J68" s="297"/>
      <c r="K68" s="297"/>
      <c r="L68" s="297"/>
      <c r="M68" s="297"/>
      <c r="N68" s="297"/>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99"/>
      <c r="BM68" s="99"/>
      <c r="BN68" s="99"/>
      <c r="BO68" s="99"/>
      <c r="BP68" s="99"/>
      <c r="BQ68" s="99"/>
      <c r="BR68" s="99"/>
      <c r="BS68" s="99"/>
      <c r="BT68" s="99"/>
      <c r="BU68" s="99"/>
      <c r="BV68" s="99"/>
      <c r="BW68" s="99"/>
      <c r="BX68" s="99"/>
      <c r="BY68" s="99"/>
      <c r="BZ68" s="99"/>
      <c r="CA68" s="99"/>
      <c r="CB68" s="99"/>
      <c r="CC68" s="99"/>
      <c r="CD68" s="99"/>
      <c r="CE68" s="99"/>
      <c r="CF68" s="99"/>
      <c r="CG68" s="99"/>
      <c r="CH68" s="99"/>
      <c r="CI68" s="99"/>
      <c r="CJ68" s="99"/>
      <c r="CK68" s="99"/>
      <c r="CL68" s="99"/>
      <c r="CM68" s="99"/>
      <c r="CN68" s="99"/>
      <c r="CO68" s="99"/>
      <c r="CP68" s="99"/>
      <c r="CQ68" s="99"/>
      <c r="CR68" s="99"/>
      <c r="CS68" s="99"/>
      <c r="CT68" s="99"/>
      <c r="CU68" s="99"/>
      <c r="CV68" s="99"/>
      <c r="CW68" s="99"/>
    </row>
    <row r="69" spans="1:101" x14ac:dyDescent="0.3">
      <c r="A69" s="297"/>
      <c r="B69" s="297"/>
      <c r="C69" s="297"/>
      <c r="D69" s="297"/>
      <c r="E69" s="297"/>
      <c r="F69" s="297"/>
      <c r="G69" s="297"/>
      <c r="H69" s="297"/>
      <c r="I69" s="297"/>
      <c r="J69" s="297"/>
      <c r="K69" s="297"/>
      <c r="L69" s="297"/>
      <c r="M69" s="297"/>
      <c r="N69" s="297"/>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99"/>
      <c r="BR69" s="99"/>
      <c r="BS69" s="99"/>
      <c r="BT69" s="99"/>
      <c r="BU69" s="99"/>
      <c r="BV69" s="99"/>
      <c r="BW69" s="99"/>
      <c r="BX69" s="99"/>
      <c r="BY69" s="99"/>
      <c r="BZ69" s="99"/>
      <c r="CA69" s="99"/>
      <c r="CB69" s="99"/>
      <c r="CC69" s="99"/>
      <c r="CD69" s="99"/>
      <c r="CE69" s="99"/>
      <c r="CF69" s="99"/>
      <c r="CG69" s="99"/>
      <c r="CH69" s="99"/>
      <c r="CI69" s="99"/>
      <c r="CJ69" s="99"/>
      <c r="CK69" s="99"/>
      <c r="CL69" s="99"/>
      <c r="CM69" s="99"/>
      <c r="CN69" s="99"/>
      <c r="CO69" s="99"/>
      <c r="CP69" s="99"/>
      <c r="CQ69" s="99"/>
      <c r="CR69" s="99"/>
      <c r="CS69" s="99"/>
      <c r="CT69" s="99"/>
      <c r="CU69" s="99"/>
      <c r="CV69" s="99"/>
      <c r="CW69" s="99"/>
    </row>
    <row r="70" spans="1:101" x14ac:dyDescent="0.3">
      <c r="A70" s="297"/>
      <c r="B70" s="297"/>
      <c r="C70" s="297"/>
      <c r="D70" s="297"/>
      <c r="E70" s="297"/>
      <c r="F70" s="297"/>
      <c r="G70" s="297"/>
      <c r="H70" s="297"/>
      <c r="I70" s="297"/>
      <c r="J70" s="297"/>
      <c r="K70" s="297"/>
      <c r="L70" s="297"/>
      <c r="M70" s="297"/>
      <c r="N70" s="297"/>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99"/>
      <c r="BR70" s="99"/>
      <c r="BS70" s="99"/>
      <c r="BT70" s="99"/>
      <c r="BU70" s="99"/>
      <c r="BV70" s="99"/>
      <c r="BW70" s="99"/>
      <c r="BX70" s="99"/>
      <c r="BY70" s="99"/>
      <c r="BZ70" s="99"/>
      <c r="CA70" s="99"/>
      <c r="CB70" s="99"/>
      <c r="CC70" s="99"/>
      <c r="CD70" s="99"/>
      <c r="CE70" s="99"/>
      <c r="CF70" s="99"/>
      <c r="CG70" s="99"/>
      <c r="CH70" s="99"/>
      <c r="CI70" s="99"/>
      <c r="CJ70" s="99"/>
      <c r="CK70" s="99"/>
      <c r="CL70" s="99"/>
      <c r="CM70" s="99"/>
      <c r="CN70" s="99"/>
      <c r="CO70" s="99"/>
      <c r="CP70" s="99"/>
      <c r="CQ70" s="99"/>
      <c r="CR70" s="99"/>
      <c r="CS70" s="99"/>
      <c r="CT70" s="99"/>
      <c r="CU70" s="99"/>
      <c r="CV70" s="99"/>
      <c r="CW70" s="99"/>
    </row>
    <row r="71" spans="1:101" x14ac:dyDescent="0.3">
      <c r="A71" s="297"/>
      <c r="B71" s="297"/>
      <c r="C71" s="297"/>
      <c r="D71" s="297"/>
      <c r="E71" s="297"/>
      <c r="F71" s="297"/>
      <c r="G71" s="297"/>
      <c r="H71" s="297"/>
      <c r="I71" s="297"/>
      <c r="J71" s="297"/>
      <c r="K71" s="297"/>
      <c r="L71" s="297"/>
      <c r="M71" s="297"/>
      <c r="N71" s="297"/>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99"/>
      <c r="BR71" s="99"/>
      <c r="BS71" s="99"/>
      <c r="BT71" s="99"/>
      <c r="BU71" s="99"/>
      <c r="BV71" s="99"/>
      <c r="BW71" s="99"/>
      <c r="BX71" s="99"/>
      <c r="BY71" s="99"/>
      <c r="BZ71" s="99"/>
      <c r="CA71" s="99"/>
      <c r="CB71" s="99"/>
      <c r="CC71" s="99"/>
      <c r="CD71" s="99"/>
      <c r="CE71" s="99"/>
      <c r="CF71" s="99"/>
      <c r="CG71" s="99"/>
      <c r="CH71" s="99"/>
      <c r="CI71" s="99"/>
      <c r="CJ71" s="99"/>
      <c r="CK71" s="99"/>
      <c r="CL71" s="99"/>
      <c r="CM71" s="99"/>
      <c r="CN71" s="99"/>
      <c r="CO71" s="99"/>
      <c r="CP71" s="99"/>
      <c r="CQ71" s="99"/>
      <c r="CR71" s="99"/>
      <c r="CS71" s="99"/>
      <c r="CT71" s="99"/>
      <c r="CU71" s="99"/>
      <c r="CV71" s="99"/>
      <c r="CW71" s="99"/>
    </row>
    <row r="72" spans="1:101" x14ac:dyDescent="0.3">
      <c r="A72" s="297"/>
      <c r="B72" s="297"/>
      <c r="C72" s="297"/>
      <c r="D72" s="297"/>
      <c r="E72" s="297"/>
      <c r="F72" s="297"/>
      <c r="G72" s="297"/>
      <c r="H72" s="297"/>
      <c r="I72" s="297"/>
      <c r="J72" s="297"/>
      <c r="K72" s="297"/>
      <c r="L72" s="297"/>
      <c r="M72" s="297"/>
      <c r="N72" s="297"/>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99"/>
      <c r="BR72" s="99"/>
      <c r="BS72" s="99"/>
      <c r="BT72" s="99"/>
      <c r="BU72" s="99"/>
      <c r="BV72" s="99"/>
      <c r="BW72" s="99"/>
      <c r="BX72" s="99"/>
      <c r="BY72" s="99"/>
      <c r="BZ72" s="99"/>
      <c r="CA72" s="99"/>
      <c r="CB72" s="99"/>
      <c r="CC72" s="99"/>
      <c r="CD72" s="99"/>
      <c r="CE72" s="99"/>
      <c r="CF72" s="99"/>
      <c r="CG72" s="99"/>
      <c r="CH72" s="99"/>
      <c r="CI72" s="99"/>
      <c r="CJ72" s="99"/>
      <c r="CK72" s="99"/>
      <c r="CL72" s="99"/>
      <c r="CM72" s="99"/>
      <c r="CN72" s="99"/>
      <c r="CO72" s="99"/>
      <c r="CP72" s="99"/>
      <c r="CQ72" s="99"/>
      <c r="CR72" s="99"/>
      <c r="CS72" s="99"/>
      <c r="CT72" s="99"/>
      <c r="CU72" s="99"/>
      <c r="CV72" s="99"/>
      <c r="CW72" s="99"/>
    </row>
    <row r="73" spans="1:101" x14ac:dyDescent="0.3">
      <c r="A73" s="297"/>
      <c r="B73" s="297"/>
      <c r="C73" s="297"/>
      <c r="D73" s="297"/>
      <c r="E73" s="297"/>
      <c r="F73" s="297"/>
      <c r="G73" s="297"/>
      <c r="H73" s="297"/>
      <c r="I73" s="297"/>
      <c r="J73" s="297"/>
      <c r="K73" s="297"/>
      <c r="L73" s="297"/>
      <c r="M73" s="297"/>
      <c r="N73" s="297"/>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99"/>
      <c r="BR73" s="99"/>
      <c r="BS73" s="99"/>
      <c r="BT73" s="99"/>
      <c r="BU73" s="99"/>
      <c r="BV73" s="99"/>
      <c r="BW73" s="99"/>
      <c r="BX73" s="99"/>
      <c r="BY73" s="99"/>
      <c r="BZ73" s="99"/>
      <c r="CA73" s="99"/>
      <c r="CB73" s="99"/>
      <c r="CC73" s="99"/>
      <c r="CD73" s="99"/>
      <c r="CE73" s="99"/>
      <c r="CF73" s="99"/>
      <c r="CG73" s="99"/>
      <c r="CH73" s="99"/>
      <c r="CI73" s="99"/>
      <c r="CJ73" s="99"/>
      <c r="CK73" s="99"/>
      <c r="CL73" s="99"/>
      <c r="CM73" s="99"/>
      <c r="CN73" s="99"/>
      <c r="CO73" s="99"/>
      <c r="CP73" s="99"/>
      <c r="CQ73" s="99"/>
      <c r="CR73" s="99"/>
      <c r="CS73" s="99"/>
      <c r="CT73" s="99"/>
      <c r="CU73" s="99"/>
      <c r="CV73" s="99"/>
      <c r="CW73" s="99"/>
    </row>
    <row r="74" spans="1:101" x14ac:dyDescent="0.3">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c r="BC74" s="99"/>
      <c r="BD74" s="99"/>
      <c r="BE74" s="99"/>
      <c r="BF74" s="99"/>
      <c r="BG74" s="99"/>
      <c r="BH74" s="99"/>
      <c r="BI74" s="99"/>
      <c r="BJ74" s="99"/>
      <c r="BK74" s="99"/>
      <c r="BL74" s="99"/>
      <c r="BM74" s="99"/>
      <c r="BN74" s="99"/>
      <c r="BO74" s="99"/>
      <c r="BP74" s="99"/>
      <c r="BQ74" s="99"/>
      <c r="BR74" s="99"/>
      <c r="BS74" s="99"/>
      <c r="BT74" s="99"/>
      <c r="BU74" s="99"/>
      <c r="BV74" s="99"/>
      <c r="BW74" s="99"/>
      <c r="BX74" s="99"/>
      <c r="BY74" s="99"/>
      <c r="BZ74" s="99"/>
      <c r="CA74" s="99"/>
      <c r="CB74" s="99"/>
      <c r="CC74" s="99"/>
      <c r="CD74" s="99"/>
      <c r="CE74" s="99"/>
      <c r="CF74" s="99"/>
      <c r="CG74" s="99"/>
      <c r="CH74" s="99"/>
      <c r="CI74" s="99"/>
      <c r="CJ74" s="99"/>
      <c r="CK74" s="99"/>
      <c r="CL74" s="99"/>
      <c r="CM74" s="99"/>
      <c r="CN74" s="99"/>
      <c r="CO74" s="99"/>
      <c r="CP74" s="99"/>
      <c r="CQ74" s="99"/>
      <c r="CR74" s="99"/>
      <c r="CS74" s="99"/>
      <c r="CT74" s="99"/>
      <c r="CU74" s="99"/>
      <c r="CV74" s="99"/>
      <c r="CW74" s="99"/>
    </row>
    <row r="75" spans="1:101" x14ac:dyDescent="0.3">
      <c r="P75" s="365"/>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99"/>
      <c r="BR75" s="99"/>
      <c r="BS75" s="99"/>
      <c r="BT75" s="99"/>
      <c r="BU75" s="99"/>
      <c r="BV75" s="99"/>
      <c r="BW75" s="99"/>
      <c r="BX75" s="99"/>
      <c r="BY75" s="99"/>
      <c r="BZ75" s="99"/>
      <c r="CA75" s="99"/>
      <c r="CB75" s="99"/>
      <c r="CC75" s="99"/>
      <c r="CD75" s="99"/>
      <c r="CE75" s="99"/>
      <c r="CF75" s="99"/>
      <c r="CG75" s="99"/>
      <c r="CH75" s="99"/>
      <c r="CI75" s="99"/>
      <c r="CJ75" s="99"/>
      <c r="CK75" s="99"/>
      <c r="CL75" s="99"/>
      <c r="CM75" s="99"/>
      <c r="CN75" s="99"/>
      <c r="CO75" s="99"/>
      <c r="CP75" s="99"/>
      <c r="CQ75" s="99"/>
      <c r="CR75" s="99"/>
      <c r="CS75" s="99"/>
      <c r="CT75" s="99"/>
      <c r="CU75" s="99"/>
      <c r="CV75" s="99"/>
      <c r="CW75" s="99"/>
    </row>
    <row r="76" spans="1:101" s="299" customFormat="1" x14ac:dyDescent="0.3">
      <c r="B76" s="58"/>
      <c r="C76" s="58"/>
      <c r="D76" s="58"/>
      <c r="E76" s="58"/>
      <c r="F76" s="58"/>
      <c r="G76" s="58"/>
      <c r="H76" s="58"/>
      <c r="I76" s="58"/>
      <c r="J76" s="58"/>
      <c r="K76" s="58"/>
      <c r="L76" s="58"/>
      <c r="M76" s="58"/>
      <c r="P76" s="365"/>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99"/>
      <c r="BQ76" s="99"/>
      <c r="BR76" s="99"/>
      <c r="BS76" s="99"/>
      <c r="BT76" s="99"/>
      <c r="BU76" s="99"/>
      <c r="BV76" s="99"/>
      <c r="BW76" s="99"/>
      <c r="BX76" s="99"/>
      <c r="BY76" s="99"/>
      <c r="BZ76" s="99"/>
      <c r="CA76" s="99"/>
      <c r="CB76" s="99"/>
      <c r="CC76" s="99"/>
      <c r="CD76" s="99"/>
      <c r="CE76" s="99"/>
      <c r="CF76" s="99"/>
      <c r="CG76" s="99"/>
      <c r="CH76" s="99"/>
      <c r="CI76" s="99"/>
      <c r="CJ76" s="99"/>
      <c r="CK76" s="99"/>
      <c r="CL76" s="99"/>
      <c r="CM76" s="99"/>
      <c r="CN76" s="99"/>
      <c r="CO76" s="99"/>
      <c r="CP76" s="99"/>
      <c r="CQ76" s="99"/>
      <c r="CR76" s="99"/>
      <c r="CS76" s="99"/>
      <c r="CT76" s="99"/>
      <c r="CU76" s="99"/>
      <c r="CV76" s="99"/>
      <c r="CW76" s="99"/>
    </row>
    <row r="77" spans="1:101" x14ac:dyDescent="0.3">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99"/>
      <c r="BC77" s="99"/>
      <c r="BD77" s="99"/>
      <c r="BE77" s="99"/>
      <c r="BF77" s="99"/>
      <c r="BG77" s="99"/>
      <c r="BH77" s="99"/>
      <c r="BI77" s="99"/>
      <c r="BJ77" s="99"/>
      <c r="BK77" s="99"/>
      <c r="BL77" s="99"/>
      <c r="BM77" s="99"/>
      <c r="BN77" s="99"/>
      <c r="BO77" s="99"/>
      <c r="BP77" s="99"/>
      <c r="BQ77" s="99"/>
      <c r="BR77" s="99"/>
      <c r="BS77" s="99"/>
      <c r="BT77" s="99"/>
      <c r="BU77" s="99"/>
      <c r="BV77" s="99"/>
      <c r="BW77" s="99"/>
      <c r="BX77" s="99"/>
      <c r="BY77" s="99"/>
      <c r="BZ77" s="99"/>
      <c r="CA77" s="99"/>
      <c r="CB77" s="99"/>
      <c r="CC77" s="99"/>
      <c r="CD77" s="99"/>
      <c r="CE77" s="99"/>
      <c r="CF77" s="99"/>
      <c r="CG77" s="99"/>
      <c r="CH77" s="99"/>
      <c r="CI77" s="99"/>
      <c r="CJ77" s="99"/>
      <c r="CK77" s="99"/>
      <c r="CL77" s="99"/>
      <c r="CM77" s="99"/>
      <c r="CN77" s="99"/>
      <c r="CO77" s="99"/>
      <c r="CP77" s="99"/>
      <c r="CQ77" s="99"/>
      <c r="CR77" s="99"/>
      <c r="CS77" s="99"/>
      <c r="CT77" s="99"/>
      <c r="CU77" s="99"/>
      <c r="CV77" s="99"/>
      <c r="CW77" s="99"/>
    </row>
    <row r="78" spans="1:101" x14ac:dyDescent="0.3">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c r="BB78" s="99"/>
      <c r="BC78" s="99"/>
      <c r="BD78" s="99"/>
      <c r="BE78" s="99"/>
      <c r="BF78" s="99"/>
      <c r="BG78" s="99"/>
      <c r="BH78" s="99"/>
      <c r="BI78" s="99"/>
      <c r="BJ78" s="99"/>
      <c r="BK78" s="99"/>
      <c r="BL78" s="99"/>
      <c r="BM78" s="99"/>
      <c r="BN78" s="99"/>
      <c r="BO78" s="99"/>
      <c r="BP78" s="99"/>
      <c r="BQ78" s="99"/>
      <c r="BR78" s="99"/>
      <c r="BS78" s="99"/>
      <c r="BT78" s="99"/>
      <c r="BU78" s="99"/>
      <c r="BV78" s="99"/>
      <c r="BW78" s="99"/>
      <c r="BX78" s="99"/>
      <c r="BY78" s="99"/>
      <c r="BZ78" s="99"/>
      <c r="CA78" s="99"/>
      <c r="CB78" s="99"/>
      <c r="CC78" s="99"/>
      <c r="CD78" s="99"/>
      <c r="CE78" s="99"/>
      <c r="CF78" s="99"/>
      <c r="CG78" s="99"/>
      <c r="CH78" s="99"/>
      <c r="CI78" s="99"/>
      <c r="CJ78" s="99"/>
      <c r="CK78" s="99"/>
      <c r="CL78" s="99"/>
      <c r="CM78" s="99"/>
      <c r="CN78" s="99"/>
      <c r="CO78" s="99"/>
      <c r="CP78" s="99"/>
      <c r="CQ78" s="99"/>
      <c r="CR78" s="99"/>
      <c r="CS78" s="99"/>
      <c r="CT78" s="99"/>
      <c r="CU78" s="99"/>
      <c r="CV78" s="99"/>
      <c r="CW78" s="99"/>
    </row>
    <row r="79" spans="1:101" x14ac:dyDescent="0.3">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c r="BC79" s="99"/>
      <c r="BD79" s="99"/>
      <c r="BE79" s="99"/>
      <c r="BF79" s="99"/>
      <c r="BG79" s="99"/>
      <c r="BH79" s="99"/>
      <c r="BI79" s="99"/>
      <c r="BJ79" s="99"/>
      <c r="BK79" s="99"/>
      <c r="BL79" s="99"/>
      <c r="BM79" s="99"/>
      <c r="BN79" s="99"/>
      <c r="BO79" s="99"/>
      <c r="BP79" s="99"/>
      <c r="BQ79" s="99"/>
      <c r="BR79" s="99"/>
      <c r="BS79" s="99"/>
      <c r="BT79" s="99"/>
      <c r="BU79" s="99"/>
      <c r="BV79" s="99"/>
      <c r="BW79" s="99"/>
      <c r="BX79" s="99"/>
      <c r="BY79" s="99"/>
      <c r="BZ79" s="99"/>
      <c r="CA79" s="99"/>
      <c r="CB79" s="99"/>
      <c r="CC79" s="99"/>
      <c r="CD79" s="99"/>
      <c r="CE79" s="99"/>
      <c r="CF79" s="99"/>
      <c r="CG79" s="99"/>
      <c r="CH79" s="99"/>
      <c r="CI79" s="99"/>
      <c r="CJ79" s="99"/>
      <c r="CK79" s="99"/>
      <c r="CL79" s="99"/>
      <c r="CM79" s="99"/>
      <c r="CN79" s="99"/>
      <c r="CO79" s="99"/>
      <c r="CP79" s="99"/>
      <c r="CQ79" s="99"/>
      <c r="CR79" s="99"/>
      <c r="CS79" s="99"/>
      <c r="CT79" s="99"/>
      <c r="CU79" s="99"/>
      <c r="CV79" s="99"/>
      <c r="CW79" s="99"/>
    </row>
    <row r="80" spans="1:101" x14ac:dyDescent="0.3">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c r="BC80" s="99"/>
      <c r="BD80" s="99"/>
      <c r="BE80" s="99"/>
      <c r="BF80" s="99"/>
      <c r="BG80" s="99"/>
      <c r="BH80" s="99"/>
      <c r="BI80" s="99"/>
      <c r="BJ80" s="99"/>
      <c r="BK80" s="99"/>
      <c r="BL80" s="99"/>
      <c r="BM80" s="99"/>
      <c r="BN80" s="99"/>
      <c r="BO80" s="99"/>
      <c r="BP80" s="99"/>
      <c r="BQ80" s="99"/>
      <c r="BR80" s="99"/>
      <c r="BS80" s="99"/>
      <c r="BT80" s="99"/>
      <c r="BU80" s="99"/>
      <c r="BV80" s="99"/>
      <c r="BW80" s="99"/>
      <c r="BX80" s="99"/>
      <c r="BY80" s="99"/>
      <c r="BZ80" s="99"/>
      <c r="CA80" s="99"/>
      <c r="CB80" s="99"/>
      <c r="CC80" s="99"/>
      <c r="CD80" s="99"/>
      <c r="CE80" s="99"/>
      <c r="CF80" s="99"/>
      <c r="CG80" s="99"/>
      <c r="CH80" s="99"/>
      <c r="CI80" s="99"/>
      <c r="CJ80" s="99"/>
      <c r="CK80" s="99"/>
      <c r="CL80" s="99"/>
      <c r="CM80" s="99"/>
      <c r="CN80" s="99"/>
      <c r="CO80" s="99"/>
      <c r="CP80" s="99"/>
      <c r="CQ80" s="99"/>
      <c r="CR80" s="99"/>
      <c r="CS80" s="99"/>
      <c r="CT80" s="99"/>
      <c r="CU80" s="99"/>
      <c r="CV80" s="99"/>
      <c r="CW80" s="99"/>
    </row>
    <row r="81" spans="16:101" x14ac:dyDescent="0.3">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c r="BC81" s="99"/>
      <c r="BD81" s="99"/>
      <c r="BE81" s="99"/>
      <c r="BF81" s="99"/>
      <c r="BG81" s="99"/>
      <c r="BH81" s="99"/>
      <c r="BI81" s="99"/>
      <c r="BJ81" s="99"/>
      <c r="BK81" s="99"/>
      <c r="BL81" s="99"/>
      <c r="BM81" s="99"/>
      <c r="BN81" s="99"/>
      <c r="BO81" s="99"/>
      <c r="BP81" s="99"/>
      <c r="BQ81" s="99"/>
      <c r="BR81" s="99"/>
      <c r="BS81" s="99"/>
      <c r="BT81" s="99"/>
      <c r="BU81" s="99"/>
      <c r="BV81" s="99"/>
      <c r="BW81" s="99"/>
      <c r="BX81" s="99"/>
      <c r="BY81" s="99"/>
      <c r="BZ81" s="99"/>
      <c r="CA81" s="99"/>
      <c r="CB81" s="99"/>
      <c r="CC81" s="99"/>
      <c r="CD81" s="99"/>
      <c r="CE81" s="99"/>
      <c r="CF81" s="99"/>
      <c r="CG81" s="99"/>
      <c r="CH81" s="99"/>
      <c r="CI81" s="99"/>
      <c r="CJ81" s="99"/>
      <c r="CK81" s="99"/>
      <c r="CL81" s="99"/>
      <c r="CM81" s="99"/>
      <c r="CN81" s="99"/>
      <c r="CO81" s="99"/>
      <c r="CP81" s="99"/>
      <c r="CQ81" s="99"/>
      <c r="CR81" s="99"/>
      <c r="CS81" s="99"/>
      <c r="CT81" s="99"/>
      <c r="CU81" s="99"/>
      <c r="CV81" s="99"/>
      <c r="CW81" s="99"/>
    </row>
    <row r="82" spans="16:101" x14ac:dyDescent="0.3">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c r="AW82" s="99"/>
      <c r="AX82" s="99"/>
      <c r="AY82" s="99"/>
      <c r="AZ82" s="99"/>
      <c r="BA82" s="99"/>
      <c r="BB82" s="99"/>
      <c r="BC82" s="99"/>
      <c r="BD82" s="99"/>
      <c r="BE82" s="99"/>
      <c r="BF82" s="99"/>
      <c r="BG82" s="99"/>
      <c r="BH82" s="99"/>
      <c r="BI82" s="99"/>
      <c r="BJ82" s="99"/>
      <c r="BK82" s="99"/>
      <c r="BL82" s="99"/>
      <c r="BM82" s="99"/>
      <c r="BN82" s="99"/>
      <c r="BO82" s="99"/>
      <c r="BP82" s="99"/>
      <c r="BQ82" s="99"/>
      <c r="BR82" s="99"/>
      <c r="BS82" s="99"/>
      <c r="BT82" s="99"/>
      <c r="BU82" s="99"/>
      <c r="BV82" s="99"/>
      <c r="BW82" s="99"/>
      <c r="BX82" s="99"/>
      <c r="BY82" s="99"/>
      <c r="BZ82" s="99"/>
      <c r="CA82" s="99"/>
      <c r="CB82" s="99"/>
      <c r="CC82" s="99"/>
      <c r="CD82" s="99"/>
      <c r="CE82" s="99"/>
      <c r="CF82" s="99"/>
      <c r="CG82" s="99"/>
      <c r="CH82" s="99"/>
      <c r="CI82" s="99"/>
      <c r="CJ82" s="99"/>
      <c r="CK82" s="99"/>
      <c r="CL82" s="99"/>
      <c r="CM82" s="99"/>
      <c r="CN82" s="99"/>
      <c r="CO82" s="99"/>
      <c r="CP82" s="99"/>
      <c r="CQ82" s="99"/>
      <c r="CR82" s="99"/>
      <c r="CS82" s="99"/>
      <c r="CT82" s="99"/>
      <c r="CU82" s="99"/>
      <c r="CV82" s="99"/>
      <c r="CW82" s="99"/>
    </row>
    <row r="83" spans="16:101" x14ac:dyDescent="0.3">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99"/>
      <c r="BC83" s="99"/>
      <c r="BD83" s="99"/>
      <c r="BE83" s="99"/>
      <c r="BF83" s="99"/>
      <c r="BG83" s="99"/>
      <c r="BH83" s="99"/>
      <c r="BI83" s="99"/>
      <c r="BJ83" s="99"/>
      <c r="BK83" s="99"/>
      <c r="BL83" s="99"/>
      <c r="BM83" s="99"/>
      <c r="BN83" s="99"/>
      <c r="BO83" s="99"/>
      <c r="BP83" s="99"/>
      <c r="BQ83" s="99"/>
      <c r="BR83" s="99"/>
      <c r="BS83" s="99"/>
      <c r="BT83" s="99"/>
      <c r="BU83" s="99"/>
      <c r="BV83" s="99"/>
      <c r="BW83" s="99"/>
      <c r="BX83" s="99"/>
      <c r="BY83" s="99"/>
      <c r="BZ83" s="99"/>
      <c r="CA83" s="99"/>
      <c r="CB83" s="99"/>
      <c r="CC83" s="99"/>
      <c r="CD83" s="99"/>
      <c r="CE83" s="99"/>
      <c r="CF83" s="99"/>
      <c r="CG83" s="99"/>
      <c r="CH83" s="99"/>
      <c r="CI83" s="99"/>
      <c r="CJ83" s="99"/>
      <c r="CK83" s="99"/>
      <c r="CL83" s="99"/>
      <c r="CM83" s="99"/>
      <c r="CN83" s="99"/>
      <c r="CO83" s="99"/>
      <c r="CP83" s="99"/>
      <c r="CQ83" s="99"/>
      <c r="CR83" s="99"/>
      <c r="CS83" s="99"/>
      <c r="CT83" s="99"/>
      <c r="CU83" s="99"/>
      <c r="CV83" s="99"/>
      <c r="CW83" s="99"/>
    </row>
    <row r="84" spans="16:101" x14ac:dyDescent="0.3">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99"/>
      <c r="BR84" s="99"/>
      <c r="BS84" s="99"/>
      <c r="BT84" s="99"/>
      <c r="BU84" s="99"/>
      <c r="BV84" s="99"/>
      <c r="BW84" s="99"/>
      <c r="BX84" s="99"/>
      <c r="BY84" s="99"/>
      <c r="BZ84" s="99"/>
      <c r="CA84" s="99"/>
      <c r="CB84" s="99"/>
      <c r="CC84" s="99"/>
      <c r="CD84" s="99"/>
      <c r="CE84" s="99"/>
      <c r="CF84" s="99"/>
      <c r="CG84" s="99"/>
      <c r="CH84" s="99"/>
      <c r="CI84" s="99"/>
      <c r="CJ84" s="99"/>
      <c r="CK84" s="99"/>
      <c r="CL84" s="99"/>
      <c r="CM84" s="99"/>
      <c r="CN84" s="99"/>
      <c r="CO84" s="99"/>
      <c r="CP84" s="99"/>
      <c r="CQ84" s="99"/>
      <c r="CR84" s="99"/>
      <c r="CS84" s="99"/>
      <c r="CT84" s="99"/>
      <c r="CU84" s="99"/>
      <c r="CV84" s="99"/>
      <c r="CW84" s="99"/>
    </row>
    <row r="85" spans="16:101" x14ac:dyDescent="0.3">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c r="BC85" s="99"/>
      <c r="BD85" s="99"/>
      <c r="BE85" s="99"/>
      <c r="BF85" s="99"/>
      <c r="BG85" s="99"/>
      <c r="BH85" s="99"/>
      <c r="BI85" s="99"/>
      <c r="BJ85" s="99"/>
      <c r="BK85" s="99"/>
      <c r="BL85" s="99"/>
      <c r="BM85" s="99"/>
      <c r="BN85" s="99"/>
      <c r="BO85" s="99"/>
      <c r="BP85" s="99"/>
      <c r="BQ85" s="99"/>
      <c r="BR85" s="99"/>
      <c r="BS85" s="99"/>
      <c r="BT85" s="99"/>
      <c r="BU85" s="99"/>
      <c r="BV85" s="99"/>
      <c r="BW85" s="99"/>
      <c r="BX85" s="99"/>
      <c r="BY85" s="99"/>
      <c r="BZ85" s="99"/>
      <c r="CA85" s="99"/>
      <c r="CB85" s="99"/>
      <c r="CC85" s="99"/>
      <c r="CD85" s="99"/>
      <c r="CE85" s="99"/>
      <c r="CF85" s="99"/>
      <c r="CG85" s="99"/>
      <c r="CH85" s="99"/>
      <c r="CI85" s="99"/>
      <c r="CJ85" s="99"/>
      <c r="CK85" s="99"/>
      <c r="CL85" s="99"/>
      <c r="CM85" s="99"/>
      <c r="CN85" s="99"/>
      <c r="CO85" s="99"/>
      <c r="CP85" s="99"/>
      <c r="CQ85" s="99"/>
      <c r="CR85" s="99"/>
      <c r="CS85" s="99"/>
      <c r="CT85" s="99"/>
      <c r="CU85" s="99"/>
      <c r="CV85" s="99"/>
      <c r="CW85" s="99"/>
    </row>
    <row r="86" spans="16:101" x14ac:dyDescent="0.3">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99"/>
      <c r="BF86" s="99"/>
      <c r="BG86" s="99"/>
      <c r="BH86" s="99"/>
      <c r="BI86" s="99"/>
      <c r="BJ86" s="99"/>
      <c r="BK86" s="99"/>
      <c r="BL86" s="99"/>
      <c r="BM86" s="99"/>
      <c r="BN86" s="99"/>
      <c r="BO86" s="99"/>
      <c r="BP86" s="99"/>
      <c r="BQ86" s="99"/>
      <c r="BR86" s="99"/>
      <c r="BS86" s="99"/>
      <c r="BT86" s="99"/>
      <c r="BU86" s="99"/>
      <c r="BV86" s="99"/>
      <c r="BW86" s="99"/>
      <c r="BX86" s="99"/>
      <c r="BY86" s="99"/>
      <c r="BZ86" s="99"/>
      <c r="CA86" s="99"/>
      <c r="CB86" s="99"/>
      <c r="CC86" s="99"/>
      <c r="CD86" s="99"/>
      <c r="CE86" s="99"/>
      <c r="CF86" s="99"/>
      <c r="CG86" s="99"/>
      <c r="CH86" s="99"/>
      <c r="CI86" s="99"/>
      <c r="CJ86" s="99"/>
      <c r="CK86" s="99"/>
      <c r="CL86" s="99"/>
      <c r="CM86" s="99"/>
      <c r="CN86" s="99"/>
      <c r="CO86" s="99"/>
      <c r="CP86" s="99"/>
      <c r="CQ86" s="99"/>
      <c r="CR86" s="99"/>
      <c r="CS86" s="99"/>
      <c r="CT86" s="99"/>
      <c r="CU86" s="99"/>
      <c r="CV86" s="99"/>
      <c r="CW86" s="99"/>
    </row>
    <row r="87" spans="16:101" x14ac:dyDescent="0.3">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c r="BC87" s="99"/>
      <c r="BD87" s="99"/>
      <c r="BE87" s="99"/>
      <c r="BF87" s="99"/>
      <c r="BG87" s="99"/>
      <c r="BH87" s="99"/>
      <c r="BI87" s="99"/>
      <c r="BJ87" s="99"/>
      <c r="BK87" s="99"/>
      <c r="BL87" s="99"/>
      <c r="BM87" s="99"/>
      <c r="BN87" s="99"/>
      <c r="BO87" s="99"/>
      <c r="BP87" s="99"/>
      <c r="BQ87" s="99"/>
      <c r="BR87" s="99"/>
      <c r="BS87" s="99"/>
      <c r="BT87" s="99"/>
      <c r="BU87" s="99"/>
      <c r="BV87" s="99"/>
      <c r="BW87" s="99"/>
      <c r="BX87" s="99"/>
      <c r="BY87" s="99"/>
      <c r="BZ87" s="99"/>
      <c r="CA87" s="99"/>
      <c r="CB87" s="99"/>
      <c r="CC87" s="99"/>
      <c r="CD87" s="99"/>
      <c r="CE87" s="99"/>
      <c r="CF87" s="99"/>
      <c r="CG87" s="99"/>
      <c r="CH87" s="99"/>
      <c r="CI87" s="99"/>
      <c r="CJ87" s="99"/>
      <c r="CK87" s="99"/>
      <c r="CL87" s="99"/>
      <c r="CM87" s="99"/>
      <c r="CN87" s="99"/>
      <c r="CO87" s="99"/>
      <c r="CP87" s="99"/>
      <c r="CQ87" s="99"/>
      <c r="CR87" s="99"/>
      <c r="CS87" s="99"/>
      <c r="CT87" s="99"/>
      <c r="CU87" s="99"/>
      <c r="CV87" s="99"/>
      <c r="CW87" s="99"/>
    </row>
    <row r="88" spans="16:101" x14ac:dyDescent="0.3">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c r="BC88" s="99"/>
      <c r="BD88" s="99"/>
      <c r="BE88" s="99"/>
      <c r="BF88" s="99"/>
      <c r="BG88" s="99"/>
      <c r="BH88" s="99"/>
      <c r="BI88" s="99"/>
      <c r="BJ88" s="99"/>
      <c r="BK88" s="99"/>
      <c r="BL88" s="99"/>
      <c r="BM88" s="99"/>
      <c r="BN88" s="99"/>
      <c r="BO88" s="99"/>
      <c r="BP88" s="99"/>
      <c r="BQ88" s="99"/>
      <c r="BR88" s="99"/>
      <c r="BS88" s="99"/>
      <c r="BT88" s="99"/>
      <c r="BU88" s="99"/>
      <c r="BV88" s="99"/>
      <c r="BW88" s="99"/>
      <c r="BX88" s="99"/>
      <c r="BY88" s="99"/>
      <c r="BZ88" s="99"/>
      <c r="CA88" s="99"/>
      <c r="CB88" s="99"/>
      <c r="CC88" s="99"/>
      <c r="CD88" s="99"/>
      <c r="CE88" s="99"/>
      <c r="CF88" s="99"/>
      <c r="CG88" s="99"/>
      <c r="CH88" s="99"/>
      <c r="CI88" s="99"/>
      <c r="CJ88" s="99"/>
      <c r="CK88" s="99"/>
      <c r="CL88" s="99"/>
      <c r="CM88" s="99"/>
      <c r="CN88" s="99"/>
      <c r="CO88" s="99"/>
      <c r="CP88" s="99"/>
      <c r="CQ88" s="99"/>
      <c r="CR88" s="99"/>
      <c r="CS88" s="99"/>
      <c r="CT88" s="99"/>
      <c r="CU88" s="99"/>
      <c r="CV88" s="99"/>
      <c r="CW88" s="99"/>
    </row>
    <row r="89" spans="16:101" x14ac:dyDescent="0.3">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99"/>
      <c r="BR89" s="99"/>
      <c r="BS89" s="99"/>
      <c r="BT89" s="99"/>
      <c r="BU89" s="99"/>
      <c r="BV89" s="99"/>
      <c r="BW89" s="99"/>
      <c r="BX89" s="99"/>
      <c r="BY89" s="99"/>
      <c r="BZ89" s="99"/>
      <c r="CA89" s="99"/>
      <c r="CB89" s="99"/>
      <c r="CC89" s="99"/>
      <c r="CD89" s="99"/>
      <c r="CE89" s="99"/>
      <c r="CF89" s="99"/>
      <c r="CG89" s="99"/>
      <c r="CH89" s="99"/>
      <c r="CI89" s="99"/>
      <c r="CJ89" s="99"/>
      <c r="CK89" s="99"/>
      <c r="CL89" s="99"/>
      <c r="CM89" s="99"/>
      <c r="CN89" s="99"/>
      <c r="CO89" s="99"/>
      <c r="CP89" s="99"/>
      <c r="CQ89" s="99"/>
      <c r="CR89" s="99"/>
      <c r="CS89" s="99"/>
      <c r="CT89" s="99"/>
      <c r="CU89" s="99"/>
      <c r="CV89" s="99"/>
      <c r="CW89" s="99"/>
    </row>
    <row r="90" spans="16:101" x14ac:dyDescent="0.3">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99"/>
      <c r="BR90" s="99"/>
      <c r="BS90" s="99"/>
      <c r="BT90" s="99"/>
      <c r="BU90" s="99"/>
      <c r="BV90" s="99"/>
      <c r="BW90" s="99"/>
      <c r="BX90" s="99"/>
      <c r="BY90" s="99"/>
      <c r="BZ90" s="99"/>
      <c r="CA90" s="99"/>
      <c r="CB90" s="99"/>
      <c r="CC90" s="99"/>
      <c r="CD90" s="99"/>
      <c r="CE90" s="99"/>
      <c r="CF90" s="99"/>
      <c r="CG90" s="99"/>
      <c r="CH90" s="99"/>
      <c r="CI90" s="99"/>
      <c r="CJ90" s="99"/>
      <c r="CK90" s="99"/>
      <c r="CL90" s="99"/>
      <c r="CM90" s="99"/>
      <c r="CN90" s="99"/>
      <c r="CO90" s="99"/>
      <c r="CP90" s="99"/>
      <c r="CQ90" s="99"/>
      <c r="CR90" s="99"/>
      <c r="CS90" s="99"/>
      <c r="CT90" s="99"/>
      <c r="CU90" s="99"/>
      <c r="CV90" s="99"/>
      <c r="CW90" s="99"/>
    </row>
    <row r="91" spans="16:101" x14ac:dyDescent="0.3">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99"/>
      <c r="BI91" s="99"/>
      <c r="BJ91" s="99"/>
      <c r="BK91" s="99"/>
      <c r="BL91" s="99"/>
      <c r="BM91" s="99"/>
      <c r="BN91" s="99"/>
      <c r="BO91" s="99"/>
      <c r="BP91" s="99"/>
      <c r="BQ91" s="99"/>
      <c r="BR91" s="99"/>
      <c r="BS91" s="99"/>
      <c r="BT91" s="99"/>
      <c r="BU91" s="99"/>
      <c r="BV91" s="99"/>
      <c r="BW91" s="99"/>
      <c r="BX91" s="99"/>
      <c r="BY91" s="99"/>
      <c r="BZ91" s="99"/>
      <c r="CA91" s="99"/>
      <c r="CB91" s="99"/>
      <c r="CC91" s="99"/>
      <c r="CD91" s="99"/>
      <c r="CE91" s="99"/>
      <c r="CF91" s="99"/>
      <c r="CG91" s="99"/>
      <c r="CH91" s="99"/>
      <c r="CI91" s="99"/>
      <c r="CJ91" s="99"/>
      <c r="CK91" s="99"/>
      <c r="CL91" s="99"/>
      <c r="CM91" s="99"/>
      <c r="CN91" s="99"/>
      <c r="CO91" s="99"/>
      <c r="CP91" s="99"/>
      <c r="CQ91" s="99"/>
      <c r="CR91" s="99"/>
      <c r="CS91" s="99"/>
      <c r="CT91" s="99"/>
      <c r="CU91" s="99"/>
      <c r="CV91" s="99"/>
      <c r="CW91" s="99"/>
    </row>
    <row r="92" spans="16:101" x14ac:dyDescent="0.3">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BQ92" s="99"/>
      <c r="BR92" s="99"/>
      <c r="BS92" s="99"/>
      <c r="BT92" s="99"/>
      <c r="BU92" s="99"/>
      <c r="BV92" s="99"/>
      <c r="BW92" s="99"/>
      <c r="BX92" s="99"/>
      <c r="BY92" s="99"/>
      <c r="BZ92" s="99"/>
      <c r="CA92" s="99"/>
      <c r="CB92" s="99"/>
      <c r="CC92" s="99"/>
      <c r="CD92" s="99"/>
      <c r="CE92" s="99"/>
      <c r="CF92" s="99"/>
      <c r="CG92" s="99"/>
      <c r="CH92" s="99"/>
      <c r="CI92" s="99"/>
      <c r="CJ92" s="99"/>
      <c r="CK92" s="99"/>
      <c r="CL92" s="99"/>
      <c r="CM92" s="99"/>
      <c r="CN92" s="99"/>
      <c r="CO92" s="99"/>
      <c r="CP92" s="99"/>
      <c r="CQ92" s="99"/>
      <c r="CR92" s="99"/>
      <c r="CS92" s="99"/>
      <c r="CT92" s="99"/>
      <c r="CU92" s="99"/>
      <c r="CV92" s="99"/>
      <c r="CW92" s="99"/>
    </row>
    <row r="93" spans="16:101" x14ac:dyDescent="0.3">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c r="BJ93" s="99"/>
      <c r="BK93" s="99"/>
      <c r="BL93" s="99"/>
      <c r="BM93" s="99"/>
      <c r="BN93" s="99"/>
      <c r="BO93" s="99"/>
      <c r="BP93" s="99"/>
      <c r="BQ93" s="99"/>
      <c r="BR93" s="99"/>
      <c r="BS93" s="99"/>
      <c r="BT93" s="99"/>
      <c r="BU93" s="99"/>
      <c r="BV93" s="99"/>
      <c r="BW93" s="99"/>
      <c r="BX93" s="99"/>
      <c r="BY93" s="99"/>
      <c r="BZ93" s="99"/>
      <c r="CA93" s="99"/>
      <c r="CB93" s="99"/>
      <c r="CC93" s="99"/>
      <c r="CD93" s="99"/>
      <c r="CE93" s="99"/>
      <c r="CF93" s="99"/>
      <c r="CG93" s="99"/>
      <c r="CH93" s="99"/>
      <c r="CI93" s="99"/>
      <c r="CJ93" s="99"/>
      <c r="CK93" s="99"/>
      <c r="CL93" s="99"/>
      <c r="CM93" s="99"/>
      <c r="CN93" s="99"/>
      <c r="CO93" s="99"/>
      <c r="CP93" s="99"/>
      <c r="CQ93" s="99"/>
      <c r="CR93" s="99"/>
      <c r="CS93" s="99"/>
      <c r="CT93" s="99"/>
      <c r="CU93" s="99"/>
      <c r="CV93" s="99"/>
      <c r="CW93" s="99"/>
    </row>
    <row r="94" spans="16:101" x14ac:dyDescent="0.3">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c r="BC94" s="99"/>
      <c r="BD94" s="99"/>
      <c r="BE94" s="99"/>
      <c r="BF94" s="99"/>
      <c r="BG94" s="99"/>
      <c r="BH94" s="99"/>
      <c r="BI94" s="99"/>
      <c r="BJ94" s="99"/>
      <c r="BK94" s="99"/>
      <c r="BL94" s="99"/>
      <c r="BM94" s="99"/>
      <c r="BN94" s="99"/>
      <c r="BO94" s="99"/>
      <c r="BP94" s="99"/>
      <c r="BQ94" s="99"/>
      <c r="BR94" s="99"/>
      <c r="BS94" s="99"/>
      <c r="BT94" s="99"/>
      <c r="BU94" s="99"/>
      <c r="BV94" s="99"/>
      <c r="BW94" s="99"/>
      <c r="BX94" s="99"/>
      <c r="BY94" s="99"/>
      <c r="BZ94" s="99"/>
      <c r="CA94" s="99"/>
      <c r="CB94" s="99"/>
      <c r="CC94" s="99"/>
      <c r="CD94" s="99"/>
      <c r="CE94" s="99"/>
      <c r="CF94" s="99"/>
      <c r="CG94" s="99"/>
      <c r="CH94" s="99"/>
      <c r="CI94" s="99"/>
      <c r="CJ94" s="99"/>
      <c r="CK94" s="99"/>
      <c r="CL94" s="99"/>
      <c r="CM94" s="99"/>
      <c r="CN94" s="99"/>
      <c r="CO94" s="99"/>
      <c r="CP94" s="99"/>
      <c r="CQ94" s="99"/>
      <c r="CR94" s="99"/>
      <c r="CS94" s="99"/>
      <c r="CT94" s="99"/>
      <c r="CU94" s="99"/>
      <c r="CV94" s="99"/>
      <c r="CW94" s="99"/>
    </row>
  </sheetData>
  <mergeCells count="5">
    <mergeCell ref="B2:M2"/>
    <mergeCell ref="B13:M13"/>
    <mergeCell ref="B24:M24"/>
    <mergeCell ref="R9:U9"/>
    <mergeCell ref="R12:U12"/>
  </mergeCells>
  <conditionalFormatting sqref="B18:M22">
    <cfRule type="colorScale" priority="45">
      <colorScale>
        <cfvo type="min"/>
        <cfvo type="max"/>
        <color rgb="FFFFEF9C"/>
        <color rgb="FFFF7128"/>
      </colorScale>
    </cfRule>
  </conditionalFormatting>
  <conditionalFormatting sqref="B29:M33">
    <cfRule type="colorScale" priority="41">
      <colorScale>
        <cfvo type="min"/>
        <cfvo type="max"/>
        <color rgb="FFFFEF9C"/>
        <color rgb="FFFF7128"/>
      </colorScale>
    </cfRule>
  </conditionalFormatting>
  <conditionalFormatting sqref="B18:M23">
    <cfRule type="colorScale" priority="54">
      <colorScale>
        <cfvo type="min"/>
        <cfvo type="max"/>
        <color rgb="FFFFEF9C"/>
        <color rgb="FFFF7128"/>
      </colorScale>
    </cfRule>
  </conditionalFormatting>
  <conditionalFormatting sqref="B7:M11">
    <cfRule type="colorScale" priority="56">
      <colorScale>
        <cfvo type="min"/>
        <cfvo type="max"/>
        <color rgb="FFFFEF9C"/>
        <color rgb="FFFF7128"/>
      </colorScale>
    </cfRule>
  </conditionalFormatting>
  <conditionalFormatting sqref="B4:M11">
    <cfRule type="colorScale" priority="27">
      <colorScale>
        <cfvo type="min"/>
        <cfvo type="max"/>
        <color rgb="FFFFEF9C"/>
        <color rgb="FFFF7128"/>
      </colorScale>
    </cfRule>
  </conditionalFormatting>
  <conditionalFormatting sqref="B15:M22">
    <cfRule type="colorScale" priority="26">
      <colorScale>
        <cfvo type="min"/>
        <cfvo type="max"/>
        <color rgb="FFFFEF9C"/>
        <color rgb="FFFF7128"/>
      </colorScale>
    </cfRule>
  </conditionalFormatting>
  <conditionalFormatting sqref="B18:M22 B15:B17">
    <cfRule type="colorScale" priority="25">
      <colorScale>
        <cfvo type="min"/>
        <cfvo type="max"/>
        <color rgb="FFFFEF9C"/>
        <color rgb="FFFF7128"/>
      </colorScale>
    </cfRule>
  </conditionalFormatting>
  <conditionalFormatting sqref="B26:M33">
    <cfRule type="colorScale" priority="24">
      <colorScale>
        <cfvo type="min"/>
        <cfvo type="max"/>
        <color rgb="FFFFEF9C"/>
        <color rgb="FFFF7128"/>
      </colorScale>
    </cfRule>
  </conditionalFormatting>
  <conditionalFormatting sqref="B29:M33 B26:B28">
    <cfRule type="colorScale" priority="22">
      <colorScale>
        <cfvo type="min"/>
        <cfvo type="max"/>
        <color rgb="FFFFEF9C"/>
        <color rgb="FFFF7128"/>
      </colorScale>
    </cfRule>
  </conditionalFormatting>
  <conditionalFormatting sqref="BV6:BW6 AX24:BR24 AN6:AP6 Q6:AL6 AU24:AV24 BR43 BC43:BP43 AV43 AX43:AZ43">
    <cfRule type="cellIs" dxfId="4" priority="11" operator="lessThan">
      <formula>30</formula>
    </cfRule>
  </conditionalFormatting>
  <conditionalFormatting sqref="CK26:CV33">
    <cfRule type="colorScale" priority="9">
      <colorScale>
        <cfvo type="min"/>
        <cfvo type="max"/>
        <color rgb="FFFFEF9C"/>
        <color rgb="FFFF7128"/>
      </colorScale>
    </cfRule>
  </conditionalFormatting>
  <conditionalFormatting sqref="BW26:CH33">
    <cfRule type="colorScale" priority="8">
      <colorScale>
        <cfvo type="min"/>
        <cfvo type="max"/>
        <color rgb="FFFFEF9C"/>
        <color rgb="FFFF7128"/>
      </colorScale>
    </cfRule>
  </conditionalFormatting>
  <conditionalFormatting sqref="BW45:CH52">
    <cfRule type="colorScale" priority="7">
      <colorScale>
        <cfvo type="min"/>
        <cfvo type="max"/>
        <color rgb="FFFFEF9C"/>
        <color rgb="FFFF7128"/>
      </colorScale>
    </cfRule>
  </conditionalFormatting>
  <conditionalFormatting sqref="CK45:CV52">
    <cfRule type="colorScale" priority="6">
      <colorScale>
        <cfvo type="min"/>
        <cfvo type="max"/>
        <color rgb="FFFFEF9C"/>
        <color rgb="FFFF7128"/>
      </colorScale>
    </cfRule>
  </conditionalFormatting>
  <conditionalFormatting sqref="BG8:BR15">
    <cfRule type="colorScale" priority="5">
      <colorScale>
        <cfvo type="min"/>
        <cfvo type="max"/>
        <color rgb="FFFFEF9C"/>
        <color rgb="FFFF7128"/>
      </colorScale>
    </cfRule>
  </conditionalFormatting>
  <conditionalFormatting sqref="I38:J42">
    <cfRule type="colorScale" priority="3">
      <colorScale>
        <cfvo type="min"/>
        <cfvo type="max"/>
        <color rgb="FFFFEF9C"/>
        <color rgb="FFFF7128"/>
      </colorScale>
    </cfRule>
  </conditionalFormatting>
  <conditionalFormatting sqref="I36:J42">
    <cfRule type="colorScale" priority="2">
      <colorScale>
        <cfvo type="min"/>
        <cfvo type="max"/>
        <color rgb="FFFFEF9C"/>
        <color rgb="FFFF7128"/>
      </colorScale>
    </cfRule>
  </conditionalFormatting>
  <conditionalFormatting sqref="I38:J42 I36:I37">
    <cfRule type="colorScale" priority="1">
      <colorScale>
        <cfvo type="min"/>
        <cfvo type="max"/>
        <color rgb="FFFFEF9C"/>
        <color rgb="FFFF7128"/>
      </colorScale>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U69"/>
  <sheetViews>
    <sheetView zoomScale="70" zoomScaleNormal="70" workbookViewId="0">
      <selection activeCell="O27" sqref="O27"/>
    </sheetView>
  </sheetViews>
  <sheetFormatPr defaultRowHeight="14.4" x14ac:dyDescent="0.3"/>
  <cols>
    <col min="1" max="1" width="13.6640625" bestFit="1" customWidth="1"/>
    <col min="2" max="2" width="7.33203125" customWidth="1"/>
    <col min="3" max="13" width="5.44140625" bestFit="1" customWidth="1"/>
    <col min="18" max="18" width="31.21875" bestFit="1" customWidth="1"/>
    <col min="19" max="19" width="19.6640625" bestFit="1" customWidth="1"/>
  </cols>
  <sheetData>
    <row r="1" spans="1:21" s="216" customFormat="1" x14ac:dyDescent="0.3">
      <c r="A1" s="216" t="s">
        <v>83</v>
      </c>
    </row>
    <row r="2" spans="1:21" ht="15.6" x14ac:dyDescent="0.3">
      <c r="A2" s="219" t="s">
        <v>253</v>
      </c>
      <c r="B2" s="218"/>
      <c r="C2" s="218"/>
      <c r="D2" s="218"/>
      <c r="E2" s="218"/>
      <c r="F2" s="218"/>
      <c r="G2" s="218"/>
      <c r="H2" s="218"/>
      <c r="I2" s="218"/>
      <c r="J2" s="218"/>
      <c r="K2" s="218"/>
      <c r="L2" s="218"/>
      <c r="M2" s="218"/>
    </row>
    <row r="3" spans="1:21" ht="16.2" thickBot="1" x14ac:dyDescent="0.35">
      <c r="A3" s="218" t="s">
        <v>54</v>
      </c>
      <c r="B3" s="218">
        <v>1</v>
      </c>
      <c r="C3" s="218">
        <v>2</v>
      </c>
      <c r="D3" s="218">
        <v>3</v>
      </c>
      <c r="E3" s="218">
        <v>4</v>
      </c>
      <c r="F3" s="218">
        <v>5</v>
      </c>
      <c r="G3" s="218">
        <v>6</v>
      </c>
      <c r="H3" s="218">
        <v>7</v>
      </c>
      <c r="I3" s="218">
        <v>8</v>
      </c>
      <c r="J3" s="218">
        <v>9</v>
      </c>
      <c r="K3" s="218">
        <v>10</v>
      </c>
      <c r="L3" s="218">
        <v>11</v>
      </c>
      <c r="M3" s="218">
        <v>12</v>
      </c>
    </row>
    <row r="4" spans="1:21" ht="15.6" x14ac:dyDescent="0.3">
      <c r="A4" s="218">
        <v>20</v>
      </c>
      <c r="B4" s="224" t="e">
        <f>#REF!</f>
        <v>#REF!</v>
      </c>
      <c r="C4" s="225" t="e">
        <f>#REF!</f>
        <v>#REF!</v>
      </c>
      <c r="D4" s="225" t="e">
        <f>#REF!</f>
        <v>#REF!</v>
      </c>
      <c r="E4" s="225" t="e">
        <f>#REF!</f>
        <v>#REF!</v>
      </c>
      <c r="F4" s="225" t="e">
        <f>#REF!</f>
        <v>#REF!</v>
      </c>
      <c r="G4" s="225" t="e">
        <f>#REF!</f>
        <v>#REF!</v>
      </c>
      <c r="H4" s="225" t="e">
        <f>#REF!</f>
        <v>#REF!</v>
      </c>
      <c r="I4" s="225" t="e">
        <f>#REF!</f>
        <v>#REF!</v>
      </c>
      <c r="J4" s="225" t="e">
        <f>#REF!</f>
        <v>#REF!</v>
      </c>
      <c r="K4" s="225" t="e">
        <f>#REF!</f>
        <v>#REF!</v>
      </c>
      <c r="L4" s="225" t="e">
        <f>#REF!</f>
        <v>#REF!</v>
      </c>
      <c r="M4" s="225" t="e">
        <f>#REF!</f>
        <v>#REF!</v>
      </c>
    </row>
    <row r="5" spans="1:21" ht="15.6" x14ac:dyDescent="0.3">
      <c r="A5" s="218">
        <v>19</v>
      </c>
      <c r="B5" s="226" t="e">
        <f>#REF!</f>
        <v>#REF!</v>
      </c>
      <c r="C5" s="227" t="e">
        <f>#REF!</f>
        <v>#REF!</v>
      </c>
      <c r="D5" s="227" t="e">
        <f>#REF!</f>
        <v>#REF!</v>
      </c>
      <c r="E5" s="227" t="e">
        <f>#REF!</f>
        <v>#REF!</v>
      </c>
      <c r="F5" s="227" t="e">
        <f>#REF!</f>
        <v>#REF!</v>
      </c>
      <c r="G5" s="227" t="e">
        <f>#REF!</f>
        <v>#REF!</v>
      </c>
      <c r="H5" s="227" t="e">
        <f>#REF!</f>
        <v>#REF!</v>
      </c>
      <c r="I5" s="227" t="e">
        <f>#REF!</f>
        <v>#REF!</v>
      </c>
      <c r="J5" s="227" t="e">
        <f>#REF!</f>
        <v>#REF!</v>
      </c>
      <c r="K5" s="227" t="e">
        <f>#REF!</f>
        <v>#REF!</v>
      </c>
      <c r="L5" s="227" t="e">
        <f>#REF!</f>
        <v>#REF!</v>
      </c>
      <c r="M5" s="227" t="e">
        <f>#REF!</f>
        <v>#REF!</v>
      </c>
      <c r="R5" s="394" t="s">
        <v>233</v>
      </c>
      <c r="S5" s="394"/>
      <c r="T5" s="394"/>
      <c r="U5" s="394"/>
    </row>
    <row r="6" spans="1:21" ht="15.6" x14ac:dyDescent="0.3">
      <c r="A6" s="218">
        <v>18</v>
      </c>
      <c r="B6" s="226" t="e">
        <f>#REF!</f>
        <v>#REF!</v>
      </c>
      <c r="C6" s="227" t="e">
        <f>#REF!</f>
        <v>#REF!</v>
      </c>
      <c r="D6" s="227" t="e">
        <f>#REF!</f>
        <v>#REF!</v>
      </c>
      <c r="E6" s="227" t="e">
        <f>#REF!</f>
        <v>#REF!</v>
      </c>
      <c r="F6" s="227" t="e">
        <f>#REF!</f>
        <v>#REF!</v>
      </c>
      <c r="G6" s="227" t="e">
        <f>#REF!</f>
        <v>#REF!</v>
      </c>
      <c r="H6" s="227" t="e">
        <f>#REF!</f>
        <v>#REF!</v>
      </c>
      <c r="I6" s="227" t="e">
        <f>#REF!</f>
        <v>#REF!</v>
      </c>
      <c r="J6" s="227" t="e">
        <f>#REF!</f>
        <v>#REF!</v>
      </c>
      <c r="K6" s="227" t="e">
        <f>#REF!</f>
        <v>#REF!</v>
      </c>
      <c r="L6" s="227" t="e">
        <f>#REF!</f>
        <v>#REF!</v>
      </c>
      <c r="M6" s="227" t="e">
        <f>#REF!</f>
        <v>#REF!</v>
      </c>
      <c r="R6" s="372" t="s">
        <v>234</v>
      </c>
      <c r="S6" s="372" t="s">
        <v>235</v>
      </c>
      <c r="T6" s="372">
        <v>30.3</v>
      </c>
      <c r="U6" s="373">
        <v>21.8</v>
      </c>
    </row>
    <row r="7" spans="1:21" ht="15.6" x14ac:dyDescent="0.3">
      <c r="A7" s="218">
        <v>17</v>
      </c>
      <c r="B7" s="226" t="e">
        <f>#REF!</f>
        <v>#REF!</v>
      </c>
      <c r="C7" s="227" t="e">
        <f>#REF!</f>
        <v>#REF!</v>
      </c>
      <c r="D7" s="227" t="e">
        <f>#REF!</f>
        <v>#REF!</v>
      </c>
      <c r="E7" s="227" t="e">
        <f>#REF!</f>
        <v>#REF!</v>
      </c>
      <c r="F7" s="227" t="e">
        <f>#REF!</f>
        <v>#REF!</v>
      </c>
      <c r="G7" s="227" t="e">
        <f>#REF!</f>
        <v>#REF!</v>
      </c>
      <c r="H7" s="227" t="e">
        <f>#REF!</f>
        <v>#REF!</v>
      </c>
      <c r="I7" s="227" t="e">
        <f>#REF!</f>
        <v>#REF!</v>
      </c>
      <c r="J7" s="227" t="e">
        <f>#REF!</f>
        <v>#REF!</v>
      </c>
      <c r="K7" s="227" t="e">
        <f>#REF!</f>
        <v>#REF!</v>
      </c>
      <c r="L7" s="227" t="e">
        <f>#REF!</f>
        <v>#REF!</v>
      </c>
      <c r="M7" s="227" t="e">
        <f>#REF!</f>
        <v>#REF!</v>
      </c>
      <c r="R7" s="372" t="s">
        <v>236</v>
      </c>
      <c r="S7" s="372" t="s">
        <v>237</v>
      </c>
      <c r="T7" s="372">
        <v>19.600000000000001</v>
      </c>
      <c r="U7" s="373">
        <v>15.8</v>
      </c>
    </row>
    <row r="8" spans="1:21" ht="15.6" x14ac:dyDescent="0.3">
      <c r="A8" s="218">
        <v>16</v>
      </c>
      <c r="B8" s="226" t="e">
        <f>#REF!</f>
        <v>#REF!</v>
      </c>
      <c r="C8" s="227" t="e">
        <f>#REF!</f>
        <v>#REF!</v>
      </c>
      <c r="D8" s="227" t="e">
        <f>#REF!</f>
        <v>#REF!</v>
      </c>
      <c r="E8" s="227" t="e">
        <f>#REF!</f>
        <v>#REF!</v>
      </c>
      <c r="F8" s="227" t="e">
        <f>#REF!</f>
        <v>#REF!</v>
      </c>
      <c r="G8" s="227" t="e">
        <f>#REF!</f>
        <v>#REF!</v>
      </c>
      <c r="H8" s="227" t="e">
        <f>#REF!</f>
        <v>#REF!</v>
      </c>
      <c r="I8" s="227" t="e">
        <f>#REF!</f>
        <v>#REF!</v>
      </c>
      <c r="J8" s="227" t="e">
        <f>#REF!</f>
        <v>#REF!</v>
      </c>
      <c r="K8" s="227" t="e">
        <f>#REF!</f>
        <v>#REF!</v>
      </c>
      <c r="L8" s="227" t="e">
        <f>#REF!</f>
        <v>#REF!</v>
      </c>
      <c r="M8" s="227" t="e">
        <f>#REF!</f>
        <v>#REF!</v>
      </c>
      <c r="R8" s="372" t="s">
        <v>238</v>
      </c>
      <c r="S8" s="372" t="s">
        <v>239</v>
      </c>
      <c r="T8" s="372">
        <v>13.1</v>
      </c>
      <c r="U8" s="373">
        <v>12.4</v>
      </c>
    </row>
    <row r="9" spans="1:21" ht="15.6" x14ac:dyDescent="0.3">
      <c r="A9" s="218">
        <v>15</v>
      </c>
      <c r="B9" s="226" t="e">
        <f>#REF!</f>
        <v>#REF!</v>
      </c>
      <c r="C9" s="227" t="e">
        <f>#REF!</f>
        <v>#REF!</v>
      </c>
      <c r="D9" s="227" t="e">
        <f>#REF!</f>
        <v>#REF!</v>
      </c>
      <c r="E9" s="227" t="e">
        <f>#REF!</f>
        <v>#REF!</v>
      </c>
      <c r="F9" s="227" t="e">
        <f>#REF!</f>
        <v>#REF!</v>
      </c>
      <c r="G9" s="227" t="e">
        <f>#REF!</f>
        <v>#REF!</v>
      </c>
      <c r="H9" s="227" t="e">
        <f>#REF!</f>
        <v>#REF!</v>
      </c>
      <c r="I9" s="227" t="e">
        <f>#REF!</f>
        <v>#REF!</v>
      </c>
      <c r="J9" s="227" t="e">
        <f>#REF!</f>
        <v>#REF!</v>
      </c>
      <c r="K9" s="227" t="e">
        <f>#REF!</f>
        <v>#REF!</v>
      </c>
      <c r="L9" s="227" t="e">
        <f>#REF!</f>
        <v>#REF!</v>
      </c>
      <c r="M9" s="227" t="e">
        <f>#REF!</f>
        <v>#REF!</v>
      </c>
      <c r="R9" s="372" t="s">
        <v>240</v>
      </c>
      <c r="S9" s="372" t="s">
        <v>241</v>
      </c>
      <c r="T9" s="372">
        <v>8.1999999999999993</v>
      </c>
      <c r="U9" s="373">
        <v>9.8000000000000007</v>
      </c>
    </row>
    <row r="10" spans="1:21" ht="15.6" x14ac:dyDescent="0.3">
      <c r="A10" s="218">
        <v>14</v>
      </c>
      <c r="B10" s="226" t="e">
        <f>#REF!</f>
        <v>#REF!</v>
      </c>
      <c r="C10" s="227" t="e">
        <f>#REF!</f>
        <v>#REF!</v>
      </c>
      <c r="D10" s="227" t="e">
        <f>#REF!</f>
        <v>#REF!</v>
      </c>
      <c r="E10" s="227" t="e">
        <f>#REF!</f>
        <v>#REF!</v>
      </c>
      <c r="F10" s="227" t="e">
        <f>#REF!</f>
        <v>#REF!</v>
      </c>
      <c r="G10" s="227" t="e">
        <f>#REF!</f>
        <v>#REF!</v>
      </c>
      <c r="H10" s="227" t="e">
        <f>#REF!</f>
        <v>#REF!</v>
      </c>
      <c r="I10" s="227" t="e">
        <f>#REF!</f>
        <v>#REF!</v>
      </c>
      <c r="J10" s="227" t="e">
        <f>#REF!</f>
        <v>#REF!</v>
      </c>
      <c r="K10" s="227" t="e">
        <f>#REF!</f>
        <v>#REF!</v>
      </c>
      <c r="L10" s="227" t="e">
        <f>#REF!</f>
        <v>#REF!</v>
      </c>
      <c r="M10" s="227" t="e">
        <f>#REF!</f>
        <v>#REF!</v>
      </c>
      <c r="R10" s="372" t="s">
        <v>242</v>
      </c>
      <c r="S10" s="372" t="s">
        <v>243</v>
      </c>
      <c r="T10" s="372">
        <v>5.4</v>
      </c>
      <c r="U10" s="373">
        <v>8.6999999999999993</v>
      </c>
    </row>
    <row r="11" spans="1:21" ht="15.6" x14ac:dyDescent="0.3">
      <c r="A11" s="218">
        <v>13</v>
      </c>
      <c r="B11" s="226" t="e">
        <f>#REF!</f>
        <v>#REF!</v>
      </c>
      <c r="C11" s="227" t="e">
        <f>#REF!</f>
        <v>#REF!</v>
      </c>
      <c r="D11" s="227" t="e">
        <f>#REF!</f>
        <v>#REF!</v>
      </c>
      <c r="E11" s="227" t="e">
        <f>#REF!</f>
        <v>#REF!</v>
      </c>
      <c r="F11" s="227" t="e">
        <f>#REF!</f>
        <v>#REF!</v>
      </c>
      <c r="G11" s="227" t="e">
        <f>#REF!</f>
        <v>#REF!</v>
      </c>
      <c r="H11" s="227" t="e">
        <f>#REF!</f>
        <v>#REF!</v>
      </c>
      <c r="I11" s="227" t="e">
        <f>#REF!</f>
        <v>#REF!</v>
      </c>
      <c r="J11" s="227" t="e">
        <f>#REF!</f>
        <v>#REF!</v>
      </c>
      <c r="K11" s="227" t="e">
        <f>#REF!</f>
        <v>#REF!</v>
      </c>
      <c r="L11" s="227" t="e">
        <f>#REF!</f>
        <v>#REF!</v>
      </c>
      <c r="M11" s="227" t="e">
        <f>#REF!</f>
        <v>#REF!</v>
      </c>
      <c r="R11" s="372" t="s">
        <v>244</v>
      </c>
      <c r="S11" s="372" t="s">
        <v>245</v>
      </c>
      <c r="T11" s="372">
        <v>3.5</v>
      </c>
      <c r="U11" s="373">
        <v>8</v>
      </c>
    </row>
    <row r="12" spans="1:21" ht="15.6" x14ac:dyDescent="0.3">
      <c r="A12" s="218">
        <v>12</v>
      </c>
      <c r="B12" s="226" t="e">
        <f>#REF!</f>
        <v>#REF!</v>
      </c>
      <c r="C12" s="227" t="e">
        <f>#REF!</f>
        <v>#REF!</v>
      </c>
      <c r="D12" s="227" t="e">
        <f>#REF!</f>
        <v>#REF!</v>
      </c>
      <c r="E12" s="227" t="e">
        <f>#REF!</f>
        <v>#REF!</v>
      </c>
      <c r="F12" s="227" t="e">
        <f>#REF!</f>
        <v>#REF!</v>
      </c>
      <c r="G12" s="227" t="e">
        <f>#REF!</f>
        <v>#REF!</v>
      </c>
      <c r="H12" s="227" t="e">
        <f>#REF!</f>
        <v>#REF!</v>
      </c>
      <c r="I12" s="227" t="e">
        <f>#REF!</f>
        <v>#REF!</v>
      </c>
      <c r="J12" s="227" t="e">
        <f>#REF!</f>
        <v>#REF!</v>
      </c>
      <c r="K12" s="227" t="e">
        <f>#REF!</f>
        <v>#REF!</v>
      </c>
      <c r="L12" s="227" t="e">
        <f>#REF!</f>
        <v>#REF!</v>
      </c>
      <c r="M12" s="227" t="e">
        <f>#REF!</f>
        <v>#REF!</v>
      </c>
      <c r="R12" s="372" t="s">
        <v>246</v>
      </c>
      <c r="S12" s="372" t="s">
        <v>247</v>
      </c>
      <c r="T12" s="372">
        <v>2.2999999999999998</v>
      </c>
      <c r="U12" s="373">
        <v>7.2</v>
      </c>
    </row>
    <row r="13" spans="1:21" ht="15.6" x14ac:dyDescent="0.3">
      <c r="A13" s="218">
        <v>11</v>
      </c>
      <c r="B13" s="226" t="e">
        <f>#REF!</f>
        <v>#REF!</v>
      </c>
      <c r="C13" s="227" t="e">
        <f>#REF!</f>
        <v>#REF!</v>
      </c>
      <c r="D13" s="227" t="e">
        <f>#REF!</f>
        <v>#REF!</v>
      </c>
      <c r="E13" s="227" t="e">
        <f>#REF!</f>
        <v>#REF!</v>
      </c>
      <c r="F13" s="227" t="e">
        <f>#REF!</f>
        <v>#REF!</v>
      </c>
      <c r="G13" s="227" t="e">
        <f>#REF!</f>
        <v>#REF!</v>
      </c>
      <c r="H13" s="227" t="e">
        <f>#REF!</f>
        <v>#REF!</v>
      </c>
      <c r="I13" s="227" t="e">
        <f>#REF!</f>
        <v>#REF!</v>
      </c>
      <c r="J13" s="227" t="e">
        <f>#REF!</f>
        <v>#REF!</v>
      </c>
      <c r="K13" s="227" t="e">
        <f>#REF!</f>
        <v>#REF!</v>
      </c>
      <c r="L13" s="227" t="e">
        <f>#REF!</f>
        <v>#REF!</v>
      </c>
      <c r="M13" s="227" t="e">
        <f>#REF!</f>
        <v>#REF!</v>
      </c>
    </row>
    <row r="14" spans="1:21" ht="15.6" x14ac:dyDescent="0.3">
      <c r="A14" s="218">
        <v>10</v>
      </c>
      <c r="B14" s="226">
        <v>0</v>
      </c>
      <c r="C14" s="227">
        <v>0</v>
      </c>
      <c r="D14" s="227">
        <v>0</v>
      </c>
      <c r="E14" s="227">
        <v>0</v>
      </c>
      <c r="F14" s="227">
        <v>0</v>
      </c>
      <c r="G14" s="227">
        <v>0</v>
      </c>
      <c r="H14" s="227">
        <v>0</v>
      </c>
      <c r="I14" s="227">
        <v>0</v>
      </c>
      <c r="J14" s="227">
        <v>0</v>
      </c>
      <c r="K14" s="227">
        <v>0</v>
      </c>
      <c r="L14" s="227">
        <v>0</v>
      </c>
      <c r="M14" s="227">
        <v>0</v>
      </c>
    </row>
    <row r="15" spans="1:21" ht="15.6" x14ac:dyDescent="0.3">
      <c r="A15" s="218">
        <v>9</v>
      </c>
      <c r="B15" s="226">
        <v>0</v>
      </c>
      <c r="C15" s="227">
        <v>0</v>
      </c>
      <c r="D15" s="227">
        <v>0</v>
      </c>
      <c r="E15" s="227">
        <v>0</v>
      </c>
      <c r="F15" s="227">
        <v>0</v>
      </c>
      <c r="G15" s="227">
        <v>0</v>
      </c>
      <c r="H15" s="227">
        <v>0</v>
      </c>
      <c r="I15" s="227">
        <v>0</v>
      </c>
      <c r="J15" s="227">
        <v>0</v>
      </c>
      <c r="K15" s="227">
        <v>0</v>
      </c>
      <c r="L15" s="227">
        <v>0</v>
      </c>
      <c r="M15" s="227">
        <v>0</v>
      </c>
    </row>
    <row r="16" spans="1:21" ht="15.6" x14ac:dyDescent="0.3">
      <c r="A16" s="218">
        <v>8</v>
      </c>
      <c r="B16" s="226">
        <v>2.3E-2</v>
      </c>
      <c r="C16" s="227">
        <v>2.3E-2</v>
      </c>
      <c r="D16" s="227">
        <v>2.3E-2</v>
      </c>
      <c r="E16" s="227">
        <v>2.3E-2</v>
      </c>
      <c r="F16" s="227">
        <v>2.3E-2</v>
      </c>
      <c r="G16" s="227">
        <v>2.3E-2</v>
      </c>
      <c r="H16" s="227">
        <v>2.3E-2</v>
      </c>
      <c r="I16" s="227">
        <v>2.3E-2</v>
      </c>
      <c r="J16" s="227">
        <v>2.3E-2</v>
      </c>
      <c r="K16" s="227">
        <v>2.3E-2</v>
      </c>
      <c r="L16" s="227">
        <v>2.3E-2</v>
      </c>
      <c r="M16" s="227">
        <v>2.3E-2</v>
      </c>
    </row>
    <row r="17" spans="1:14" ht="15.6" x14ac:dyDescent="0.3">
      <c r="A17" s="218">
        <v>7</v>
      </c>
      <c r="B17" s="226">
        <v>3.5000000000000003E-2</v>
      </c>
      <c r="C17" s="227">
        <v>3.5000000000000003E-2</v>
      </c>
      <c r="D17" s="227">
        <v>3.5000000000000003E-2</v>
      </c>
      <c r="E17" s="227">
        <v>3.5000000000000003E-2</v>
      </c>
      <c r="F17" s="227">
        <v>3.5000000000000003E-2</v>
      </c>
      <c r="G17" s="227">
        <v>3.5000000000000003E-2</v>
      </c>
      <c r="H17" s="227">
        <v>3.5000000000000003E-2</v>
      </c>
      <c r="I17" s="227">
        <v>3.5000000000000003E-2</v>
      </c>
      <c r="J17" s="227">
        <v>3.5000000000000003E-2</v>
      </c>
      <c r="K17" s="227">
        <v>3.5000000000000003E-2</v>
      </c>
      <c r="L17" s="227">
        <v>3.5000000000000003E-2</v>
      </c>
      <c r="M17" s="227">
        <v>3.5000000000000003E-2</v>
      </c>
    </row>
    <row r="18" spans="1:14" ht="15.6" x14ac:dyDescent="0.3">
      <c r="A18" s="218">
        <v>6</v>
      </c>
      <c r="B18" s="226">
        <v>5.3999999999999999E-2</v>
      </c>
      <c r="C18" s="227">
        <v>5.3999999999999999E-2</v>
      </c>
      <c r="D18" s="227">
        <v>5.3999999999999999E-2</v>
      </c>
      <c r="E18" s="227">
        <v>5.3999999999999999E-2</v>
      </c>
      <c r="F18" s="227">
        <v>5.3999999999999999E-2</v>
      </c>
      <c r="G18" s="227">
        <v>5.3999999999999999E-2</v>
      </c>
      <c r="H18" s="227">
        <v>5.3999999999999999E-2</v>
      </c>
      <c r="I18" s="227">
        <v>5.3999999999999999E-2</v>
      </c>
      <c r="J18" s="227">
        <v>5.3999999999999999E-2</v>
      </c>
      <c r="K18" s="227">
        <v>5.3999999999999999E-2</v>
      </c>
      <c r="L18" s="227">
        <v>5.3999999999999999E-2</v>
      </c>
      <c r="M18" s="227">
        <v>5.3999999999999999E-2</v>
      </c>
    </row>
    <row r="19" spans="1:14" ht="15.6" x14ac:dyDescent="0.3">
      <c r="A19" s="218">
        <v>5</v>
      </c>
      <c r="B19" s="226">
        <v>8.2000000000000003E-2</v>
      </c>
      <c r="C19" s="227">
        <v>8.2000000000000003E-2</v>
      </c>
      <c r="D19" s="227">
        <v>8.2000000000000003E-2</v>
      </c>
      <c r="E19" s="227">
        <v>8.2000000000000003E-2</v>
      </c>
      <c r="F19" s="227">
        <v>8.2000000000000003E-2</v>
      </c>
      <c r="G19" s="227">
        <v>8.2000000000000003E-2</v>
      </c>
      <c r="H19" s="227">
        <v>8.2000000000000003E-2</v>
      </c>
      <c r="I19" s="227">
        <v>8.2000000000000003E-2</v>
      </c>
      <c r="J19" s="227">
        <v>8.2000000000000003E-2</v>
      </c>
      <c r="K19" s="227">
        <v>8.2000000000000003E-2</v>
      </c>
      <c r="L19" s="227">
        <v>8.2000000000000003E-2</v>
      </c>
      <c r="M19" s="227">
        <v>8.2000000000000003E-2</v>
      </c>
    </row>
    <row r="20" spans="1:14" ht="15.6" x14ac:dyDescent="0.3">
      <c r="A20" s="218">
        <v>4</v>
      </c>
      <c r="B20" s="226">
        <v>0.13100000000000001</v>
      </c>
      <c r="C20" s="227">
        <v>0.13100000000000001</v>
      </c>
      <c r="D20" s="227">
        <v>0.13100000000000001</v>
      </c>
      <c r="E20" s="227">
        <v>0.13100000000000001</v>
      </c>
      <c r="F20" s="227">
        <v>0.13100000000000001</v>
      </c>
      <c r="G20" s="227">
        <v>0.13100000000000001</v>
      </c>
      <c r="H20" s="227">
        <v>0.13100000000000001</v>
      </c>
      <c r="I20" s="227">
        <v>0.13100000000000001</v>
      </c>
      <c r="J20" s="227">
        <v>0.13100000000000001</v>
      </c>
      <c r="K20" s="227">
        <v>0.13100000000000001</v>
      </c>
      <c r="L20" s="227">
        <v>0.13100000000000001</v>
      </c>
      <c r="M20" s="227">
        <v>0.13100000000000001</v>
      </c>
    </row>
    <row r="21" spans="1:14" ht="15.6" x14ac:dyDescent="0.3">
      <c r="A21" s="218">
        <v>3</v>
      </c>
      <c r="B21" s="226">
        <v>0.19600000000000001</v>
      </c>
      <c r="C21" s="227">
        <v>0.19600000000000001</v>
      </c>
      <c r="D21" s="227">
        <v>0.19600000000000001</v>
      </c>
      <c r="E21" s="227">
        <v>0.19600000000000001</v>
      </c>
      <c r="F21" s="227">
        <v>0.19600000000000001</v>
      </c>
      <c r="G21" s="227">
        <v>0.19600000000000001</v>
      </c>
      <c r="H21" s="227">
        <v>0.19600000000000001</v>
      </c>
      <c r="I21" s="227">
        <v>0.19600000000000001</v>
      </c>
      <c r="J21" s="227">
        <v>0.19600000000000001</v>
      </c>
      <c r="K21" s="227">
        <v>0.19600000000000001</v>
      </c>
      <c r="L21" s="227">
        <v>0.19600000000000001</v>
      </c>
      <c r="M21" s="227">
        <v>0.19600000000000001</v>
      </c>
    </row>
    <row r="22" spans="1:14" ht="15.6" x14ac:dyDescent="0.3">
      <c r="A22" s="218">
        <v>2</v>
      </c>
      <c r="B22" s="226">
        <v>0.30299999999999999</v>
      </c>
      <c r="C22" s="227">
        <v>0.30299999999999999</v>
      </c>
      <c r="D22" s="227">
        <v>0.30299999999999999</v>
      </c>
      <c r="E22" s="227">
        <v>0.30299999999999999</v>
      </c>
      <c r="F22" s="227">
        <v>0.30299999999999999</v>
      </c>
      <c r="G22" s="227">
        <v>0.30299999999999999</v>
      </c>
      <c r="H22" s="227">
        <v>0.30299999999999999</v>
      </c>
      <c r="I22" s="227">
        <v>0.30299999999999999</v>
      </c>
      <c r="J22" s="227">
        <v>0.30299999999999999</v>
      </c>
      <c r="K22" s="227">
        <v>0.30299999999999999</v>
      </c>
      <c r="L22" s="227">
        <v>0.30299999999999999</v>
      </c>
      <c r="M22" s="227">
        <v>0.30299999999999999</v>
      </c>
      <c r="N22" s="216"/>
    </row>
    <row r="23" spans="1:14" ht="15.6" x14ac:dyDescent="0.3">
      <c r="A23" s="218">
        <v>1</v>
      </c>
      <c r="B23" s="226" t="e">
        <f>#REF!</f>
        <v>#REF!</v>
      </c>
      <c r="C23" s="227" t="e">
        <f>#REF!</f>
        <v>#REF!</v>
      </c>
      <c r="D23" s="227" t="e">
        <f>#REF!</f>
        <v>#REF!</v>
      </c>
      <c r="E23" s="227" t="e">
        <f>#REF!</f>
        <v>#REF!</v>
      </c>
      <c r="F23" s="227" t="e">
        <f>#REF!</f>
        <v>#REF!</v>
      </c>
      <c r="G23" s="227" t="e">
        <f>#REF!</f>
        <v>#REF!</v>
      </c>
      <c r="H23" s="227" t="e">
        <f>#REF!</f>
        <v>#REF!</v>
      </c>
      <c r="I23" s="227" t="e">
        <f>#REF!</f>
        <v>#REF!</v>
      </c>
      <c r="J23" s="227" t="e">
        <f>#REF!</f>
        <v>#REF!</v>
      </c>
      <c r="K23" s="227" t="e">
        <f>#REF!</f>
        <v>#REF!</v>
      </c>
      <c r="L23" s="227" t="e">
        <f>#REF!</f>
        <v>#REF!</v>
      </c>
      <c r="M23" s="227" t="e">
        <f>#REF!</f>
        <v>#REF!</v>
      </c>
      <c r="N23" s="216"/>
    </row>
    <row r="24" spans="1:14" ht="15.6" x14ac:dyDescent="0.3">
      <c r="A24" s="218"/>
      <c r="B24" s="218"/>
      <c r="C24" s="218"/>
      <c r="D24" s="218"/>
      <c r="E24" s="218"/>
      <c r="F24" s="218"/>
      <c r="G24" s="218"/>
      <c r="H24" s="218"/>
      <c r="I24" s="218"/>
      <c r="J24" s="218"/>
      <c r="K24" s="218"/>
      <c r="L24" s="218"/>
      <c r="M24" s="218"/>
      <c r="N24" s="216"/>
    </row>
    <row r="25" spans="1:14" ht="15.6" x14ac:dyDescent="0.3">
      <c r="A25" s="219" t="s">
        <v>82</v>
      </c>
      <c r="B25" s="218"/>
      <c r="C25" s="218"/>
      <c r="D25" s="218"/>
      <c r="E25" s="218"/>
      <c r="F25" s="218"/>
      <c r="G25" s="218"/>
      <c r="H25" s="218"/>
      <c r="I25" s="218"/>
      <c r="J25" s="218"/>
      <c r="K25" s="218"/>
      <c r="L25" s="218"/>
      <c r="M25" s="218"/>
      <c r="N25" s="216"/>
    </row>
    <row r="26" spans="1:14" ht="16.2" thickBot="1" x14ac:dyDescent="0.35">
      <c r="A26" s="218" t="s">
        <v>54</v>
      </c>
      <c r="B26" s="218">
        <v>1</v>
      </c>
      <c r="C26" s="218">
        <v>2</v>
      </c>
      <c r="D26" s="218">
        <v>3</v>
      </c>
      <c r="E26" s="218">
        <v>4</v>
      </c>
      <c r="F26" s="218">
        <v>5</v>
      </c>
      <c r="G26" s="218">
        <v>6</v>
      </c>
      <c r="H26" s="218">
        <v>7</v>
      </c>
      <c r="I26" s="218">
        <v>8</v>
      </c>
      <c r="J26" s="218">
        <v>9</v>
      </c>
      <c r="K26" s="218">
        <v>10</v>
      </c>
      <c r="L26" s="218">
        <v>11</v>
      </c>
      <c r="M26" s="218">
        <v>12</v>
      </c>
      <c r="N26" s="216"/>
    </row>
    <row r="27" spans="1:14" ht="15.6" x14ac:dyDescent="0.3">
      <c r="A27" s="218">
        <v>20</v>
      </c>
      <c r="B27" s="224" t="e">
        <f>#REF!</f>
        <v>#REF!</v>
      </c>
      <c r="C27" s="225" t="e">
        <f>#REF!</f>
        <v>#REF!</v>
      </c>
      <c r="D27" s="225" t="e">
        <f>#REF!</f>
        <v>#REF!</v>
      </c>
      <c r="E27" s="225" t="e">
        <f>#REF!</f>
        <v>#REF!</v>
      </c>
      <c r="F27" s="225" t="e">
        <f>#REF!</f>
        <v>#REF!</v>
      </c>
      <c r="G27" s="225" t="e">
        <f>#REF!</f>
        <v>#REF!</v>
      </c>
      <c r="H27" s="225" t="e">
        <f>#REF!</f>
        <v>#REF!</v>
      </c>
      <c r="I27" s="225" t="e">
        <f>#REF!</f>
        <v>#REF!</v>
      </c>
      <c r="J27" s="225" t="e">
        <f>#REF!</f>
        <v>#REF!</v>
      </c>
      <c r="K27" s="225" t="e">
        <f>#REF!</f>
        <v>#REF!</v>
      </c>
      <c r="L27" s="225" t="e">
        <f>#REF!</f>
        <v>#REF!</v>
      </c>
      <c r="M27" s="225" t="e">
        <f>#REF!</f>
        <v>#REF!</v>
      </c>
      <c r="N27" s="216"/>
    </row>
    <row r="28" spans="1:14" ht="15.6" x14ac:dyDescent="0.3">
      <c r="A28" s="218">
        <v>19</v>
      </c>
      <c r="B28" s="226" t="e">
        <f>#REF!</f>
        <v>#REF!</v>
      </c>
      <c r="C28" s="227" t="e">
        <f>#REF!</f>
        <v>#REF!</v>
      </c>
      <c r="D28" s="227" t="e">
        <f>#REF!</f>
        <v>#REF!</v>
      </c>
      <c r="E28" s="227" t="e">
        <f>#REF!</f>
        <v>#REF!</v>
      </c>
      <c r="F28" s="227" t="e">
        <f>#REF!</f>
        <v>#REF!</v>
      </c>
      <c r="G28" s="227" t="e">
        <f>#REF!</f>
        <v>#REF!</v>
      </c>
      <c r="H28" s="227" t="e">
        <f>#REF!</f>
        <v>#REF!</v>
      </c>
      <c r="I28" s="227" t="e">
        <f>#REF!</f>
        <v>#REF!</v>
      </c>
      <c r="J28" s="227" t="e">
        <f>#REF!</f>
        <v>#REF!</v>
      </c>
      <c r="K28" s="227" t="e">
        <f>#REF!</f>
        <v>#REF!</v>
      </c>
      <c r="L28" s="227" t="e">
        <f>#REF!</f>
        <v>#REF!</v>
      </c>
      <c r="M28" s="227" t="e">
        <f>#REF!</f>
        <v>#REF!</v>
      </c>
      <c r="N28" s="216"/>
    </row>
    <row r="29" spans="1:14" ht="15.6" x14ac:dyDescent="0.3">
      <c r="A29" s="218">
        <v>18</v>
      </c>
      <c r="B29" s="226" t="e">
        <f>#REF!</f>
        <v>#REF!</v>
      </c>
      <c r="C29" s="227" t="e">
        <f>#REF!</f>
        <v>#REF!</v>
      </c>
      <c r="D29" s="227" t="e">
        <f>#REF!</f>
        <v>#REF!</v>
      </c>
      <c r="E29" s="227" t="e">
        <f>#REF!</f>
        <v>#REF!</v>
      </c>
      <c r="F29" s="227" t="e">
        <f>#REF!</f>
        <v>#REF!</v>
      </c>
      <c r="G29" s="227" t="e">
        <f>#REF!</f>
        <v>#REF!</v>
      </c>
      <c r="H29" s="227" t="e">
        <f>#REF!</f>
        <v>#REF!</v>
      </c>
      <c r="I29" s="227" t="e">
        <f>#REF!</f>
        <v>#REF!</v>
      </c>
      <c r="J29" s="227" t="e">
        <f>#REF!</f>
        <v>#REF!</v>
      </c>
      <c r="K29" s="227" t="e">
        <f>#REF!</f>
        <v>#REF!</v>
      </c>
      <c r="L29" s="227" t="e">
        <f>#REF!</f>
        <v>#REF!</v>
      </c>
      <c r="M29" s="227" t="e">
        <f>#REF!</f>
        <v>#REF!</v>
      </c>
      <c r="N29" s="216"/>
    </row>
    <row r="30" spans="1:14" ht="15.6" x14ac:dyDescent="0.3">
      <c r="A30" s="218">
        <v>17</v>
      </c>
      <c r="B30" s="226" t="e">
        <f>#REF!</f>
        <v>#REF!</v>
      </c>
      <c r="C30" s="227" t="e">
        <f>#REF!</f>
        <v>#REF!</v>
      </c>
      <c r="D30" s="227" t="e">
        <f>#REF!</f>
        <v>#REF!</v>
      </c>
      <c r="E30" s="227" t="e">
        <f>#REF!</f>
        <v>#REF!</v>
      </c>
      <c r="F30" s="227" t="e">
        <f>#REF!</f>
        <v>#REF!</v>
      </c>
      <c r="G30" s="227" t="e">
        <f>#REF!</f>
        <v>#REF!</v>
      </c>
      <c r="H30" s="227" t="e">
        <f>#REF!</f>
        <v>#REF!</v>
      </c>
      <c r="I30" s="227" t="e">
        <f>#REF!</f>
        <v>#REF!</v>
      </c>
      <c r="J30" s="227" t="e">
        <f>#REF!</f>
        <v>#REF!</v>
      </c>
      <c r="K30" s="227" t="e">
        <f>#REF!</f>
        <v>#REF!</v>
      </c>
      <c r="L30" s="227" t="e">
        <f>#REF!</f>
        <v>#REF!</v>
      </c>
      <c r="M30" s="227" t="e">
        <f>#REF!</f>
        <v>#REF!</v>
      </c>
      <c r="N30" s="216"/>
    </row>
    <row r="31" spans="1:14" ht="15.6" x14ac:dyDescent="0.3">
      <c r="A31" s="218">
        <v>16</v>
      </c>
      <c r="B31" s="226" t="e">
        <f>#REF!</f>
        <v>#REF!</v>
      </c>
      <c r="C31" s="227" t="e">
        <f>#REF!</f>
        <v>#REF!</v>
      </c>
      <c r="D31" s="227" t="e">
        <f>#REF!</f>
        <v>#REF!</v>
      </c>
      <c r="E31" s="227" t="e">
        <f>#REF!</f>
        <v>#REF!</v>
      </c>
      <c r="F31" s="227" t="e">
        <f>#REF!</f>
        <v>#REF!</v>
      </c>
      <c r="G31" s="227" t="e">
        <f>#REF!</f>
        <v>#REF!</v>
      </c>
      <c r="H31" s="227" t="e">
        <f>#REF!</f>
        <v>#REF!</v>
      </c>
      <c r="I31" s="227" t="e">
        <f>#REF!</f>
        <v>#REF!</v>
      </c>
      <c r="J31" s="227" t="e">
        <f>#REF!</f>
        <v>#REF!</v>
      </c>
      <c r="K31" s="227" t="e">
        <f>#REF!</f>
        <v>#REF!</v>
      </c>
      <c r="L31" s="227" t="e">
        <f>#REF!</f>
        <v>#REF!</v>
      </c>
      <c r="M31" s="227" t="e">
        <f>#REF!</f>
        <v>#REF!</v>
      </c>
      <c r="N31" s="216"/>
    </row>
    <row r="32" spans="1:14" ht="15.6" x14ac:dyDescent="0.3">
      <c r="A32" s="218">
        <v>15</v>
      </c>
      <c r="B32" s="226" t="e">
        <f>#REF!</f>
        <v>#REF!</v>
      </c>
      <c r="C32" s="227" t="e">
        <f>#REF!</f>
        <v>#REF!</v>
      </c>
      <c r="D32" s="227" t="e">
        <f>#REF!</f>
        <v>#REF!</v>
      </c>
      <c r="E32" s="227" t="e">
        <f>#REF!</f>
        <v>#REF!</v>
      </c>
      <c r="F32" s="227" t="e">
        <f>#REF!</f>
        <v>#REF!</v>
      </c>
      <c r="G32" s="227" t="e">
        <f>#REF!</f>
        <v>#REF!</v>
      </c>
      <c r="H32" s="227" t="e">
        <f>#REF!</f>
        <v>#REF!</v>
      </c>
      <c r="I32" s="227" t="e">
        <f>#REF!</f>
        <v>#REF!</v>
      </c>
      <c r="J32" s="227" t="e">
        <f>#REF!</f>
        <v>#REF!</v>
      </c>
      <c r="K32" s="227" t="e">
        <f>#REF!</f>
        <v>#REF!</v>
      </c>
      <c r="L32" s="227" t="e">
        <f>#REF!</f>
        <v>#REF!</v>
      </c>
      <c r="M32" s="227" t="e">
        <f>#REF!</f>
        <v>#REF!</v>
      </c>
      <c r="N32" s="216"/>
    </row>
    <row r="33" spans="1:14" ht="15.6" x14ac:dyDescent="0.3">
      <c r="A33" s="218">
        <v>14</v>
      </c>
      <c r="B33" s="226" t="e">
        <f>#REF!</f>
        <v>#REF!</v>
      </c>
      <c r="C33" s="227" t="e">
        <f>#REF!</f>
        <v>#REF!</v>
      </c>
      <c r="D33" s="227" t="e">
        <f>#REF!</f>
        <v>#REF!</v>
      </c>
      <c r="E33" s="227" t="e">
        <f>#REF!</f>
        <v>#REF!</v>
      </c>
      <c r="F33" s="227" t="e">
        <f>#REF!</f>
        <v>#REF!</v>
      </c>
      <c r="G33" s="227" t="e">
        <f>#REF!</f>
        <v>#REF!</v>
      </c>
      <c r="H33" s="227" t="e">
        <f>#REF!</f>
        <v>#REF!</v>
      </c>
      <c r="I33" s="227" t="e">
        <f>#REF!</f>
        <v>#REF!</v>
      </c>
      <c r="J33" s="227" t="e">
        <f>#REF!</f>
        <v>#REF!</v>
      </c>
      <c r="K33" s="227" t="e">
        <f>#REF!</f>
        <v>#REF!</v>
      </c>
      <c r="L33" s="227" t="e">
        <f>#REF!</f>
        <v>#REF!</v>
      </c>
      <c r="M33" s="227" t="e">
        <f>#REF!</f>
        <v>#REF!</v>
      </c>
      <c r="N33" s="216"/>
    </row>
    <row r="34" spans="1:14" ht="15.6" x14ac:dyDescent="0.3">
      <c r="A34" s="218">
        <v>13</v>
      </c>
      <c r="B34" s="226" t="e">
        <f>#REF!</f>
        <v>#REF!</v>
      </c>
      <c r="C34" s="227" t="e">
        <f>#REF!</f>
        <v>#REF!</v>
      </c>
      <c r="D34" s="227" t="e">
        <f>#REF!</f>
        <v>#REF!</v>
      </c>
      <c r="E34" s="227" t="e">
        <f>#REF!</f>
        <v>#REF!</v>
      </c>
      <c r="F34" s="227" t="e">
        <f>#REF!</f>
        <v>#REF!</v>
      </c>
      <c r="G34" s="227" t="e">
        <f>#REF!</f>
        <v>#REF!</v>
      </c>
      <c r="H34" s="227" t="e">
        <f>#REF!</f>
        <v>#REF!</v>
      </c>
      <c r="I34" s="227" t="e">
        <f>#REF!</f>
        <v>#REF!</v>
      </c>
      <c r="J34" s="227" t="e">
        <f>#REF!</f>
        <v>#REF!</v>
      </c>
      <c r="K34" s="227" t="e">
        <f>#REF!</f>
        <v>#REF!</v>
      </c>
      <c r="L34" s="227" t="e">
        <f>#REF!</f>
        <v>#REF!</v>
      </c>
      <c r="M34" s="227" t="e">
        <f>#REF!</f>
        <v>#REF!</v>
      </c>
      <c r="N34" s="216"/>
    </row>
    <row r="35" spans="1:14" ht="15.6" x14ac:dyDescent="0.3">
      <c r="A35" s="218">
        <v>12</v>
      </c>
      <c r="B35" s="226" t="e">
        <f>#REF!</f>
        <v>#REF!</v>
      </c>
      <c r="C35" s="227" t="e">
        <f>#REF!</f>
        <v>#REF!</v>
      </c>
      <c r="D35" s="227" t="e">
        <f>#REF!</f>
        <v>#REF!</v>
      </c>
      <c r="E35" s="227" t="e">
        <f>#REF!</f>
        <v>#REF!</v>
      </c>
      <c r="F35" s="227" t="e">
        <f>#REF!</f>
        <v>#REF!</v>
      </c>
      <c r="G35" s="227" t="e">
        <f>#REF!</f>
        <v>#REF!</v>
      </c>
      <c r="H35" s="227" t="e">
        <f>#REF!</f>
        <v>#REF!</v>
      </c>
      <c r="I35" s="227" t="e">
        <f>#REF!</f>
        <v>#REF!</v>
      </c>
      <c r="J35" s="227" t="e">
        <f>#REF!</f>
        <v>#REF!</v>
      </c>
      <c r="K35" s="227" t="e">
        <f>#REF!</f>
        <v>#REF!</v>
      </c>
      <c r="L35" s="227" t="e">
        <f>#REF!</f>
        <v>#REF!</v>
      </c>
      <c r="M35" s="227" t="e">
        <f>#REF!</f>
        <v>#REF!</v>
      </c>
      <c r="N35" s="216"/>
    </row>
    <row r="36" spans="1:14" ht="15.6" x14ac:dyDescent="0.3">
      <c r="A36" s="218">
        <v>11</v>
      </c>
      <c r="B36" s="226" t="e">
        <f>#REF!</f>
        <v>#REF!</v>
      </c>
      <c r="C36" s="227" t="e">
        <f>#REF!</f>
        <v>#REF!</v>
      </c>
      <c r="D36" s="227" t="e">
        <f>#REF!</f>
        <v>#REF!</v>
      </c>
      <c r="E36" s="227" t="e">
        <f>#REF!</f>
        <v>#REF!</v>
      </c>
      <c r="F36" s="227" t="e">
        <f>#REF!</f>
        <v>#REF!</v>
      </c>
      <c r="G36" s="227" t="e">
        <f>#REF!</f>
        <v>#REF!</v>
      </c>
      <c r="H36" s="227" t="e">
        <f>#REF!</f>
        <v>#REF!</v>
      </c>
      <c r="I36" s="227" t="e">
        <f>#REF!</f>
        <v>#REF!</v>
      </c>
      <c r="J36" s="227" t="e">
        <f>#REF!</f>
        <v>#REF!</v>
      </c>
      <c r="K36" s="227" t="e">
        <f>#REF!</f>
        <v>#REF!</v>
      </c>
      <c r="L36" s="227" t="e">
        <f>#REF!</f>
        <v>#REF!</v>
      </c>
      <c r="M36" s="227" t="e">
        <f>#REF!</f>
        <v>#REF!</v>
      </c>
      <c r="N36" s="216"/>
    </row>
    <row r="37" spans="1:14" ht="15.6" x14ac:dyDescent="0.3">
      <c r="A37" s="218">
        <v>10</v>
      </c>
      <c r="B37" s="226" t="e">
        <f>#REF!</f>
        <v>#REF!</v>
      </c>
      <c r="C37" s="227" t="e">
        <f>#REF!</f>
        <v>#REF!</v>
      </c>
      <c r="D37" s="227" t="e">
        <f>#REF!</f>
        <v>#REF!</v>
      </c>
      <c r="E37" s="227" t="e">
        <f>#REF!</f>
        <v>#REF!</v>
      </c>
      <c r="F37" s="227" t="e">
        <f>#REF!</f>
        <v>#REF!</v>
      </c>
      <c r="G37" s="227" t="e">
        <f>#REF!</f>
        <v>#REF!</v>
      </c>
      <c r="H37" s="227" t="e">
        <f>#REF!</f>
        <v>#REF!</v>
      </c>
      <c r="I37" s="227" t="e">
        <f>#REF!</f>
        <v>#REF!</v>
      </c>
      <c r="J37" s="227" t="e">
        <f>#REF!</f>
        <v>#REF!</v>
      </c>
      <c r="K37" s="227" t="e">
        <f>#REF!</f>
        <v>#REF!</v>
      </c>
      <c r="L37" s="227" t="e">
        <f>#REF!</f>
        <v>#REF!</v>
      </c>
      <c r="M37" s="227" t="e">
        <f>#REF!</f>
        <v>#REF!</v>
      </c>
      <c r="N37" s="216"/>
    </row>
    <row r="38" spans="1:14" ht="15.6" x14ac:dyDescent="0.3">
      <c r="A38" s="218">
        <v>9</v>
      </c>
      <c r="B38" s="226" t="e">
        <f>#REF!</f>
        <v>#REF!</v>
      </c>
      <c r="C38" s="227" t="e">
        <f>#REF!</f>
        <v>#REF!</v>
      </c>
      <c r="D38" s="227" t="e">
        <f>#REF!</f>
        <v>#REF!</v>
      </c>
      <c r="E38" s="227" t="e">
        <f>#REF!</f>
        <v>#REF!</v>
      </c>
      <c r="F38" s="227" t="e">
        <f>#REF!</f>
        <v>#REF!</v>
      </c>
      <c r="G38" s="227" t="e">
        <f>#REF!</f>
        <v>#REF!</v>
      </c>
      <c r="H38" s="227" t="e">
        <f>#REF!</f>
        <v>#REF!</v>
      </c>
      <c r="I38" s="227" t="e">
        <f>#REF!</f>
        <v>#REF!</v>
      </c>
      <c r="J38" s="227" t="e">
        <f>#REF!</f>
        <v>#REF!</v>
      </c>
      <c r="K38" s="227" t="e">
        <f>#REF!</f>
        <v>#REF!</v>
      </c>
      <c r="L38" s="227" t="e">
        <f>#REF!</f>
        <v>#REF!</v>
      </c>
      <c r="M38" s="227" t="e">
        <f>#REF!</f>
        <v>#REF!</v>
      </c>
      <c r="N38" s="216"/>
    </row>
    <row r="39" spans="1:14" ht="15.6" x14ac:dyDescent="0.3">
      <c r="A39" s="218">
        <v>8</v>
      </c>
      <c r="B39" s="226" t="e">
        <f>#REF!</f>
        <v>#REF!</v>
      </c>
      <c r="C39" s="227" t="e">
        <f>#REF!</f>
        <v>#REF!</v>
      </c>
      <c r="D39" s="227" t="e">
        <f>#REF!</f>
        <v>#REF!</v>
      </c>
      <c r="E39" s="227" t="e">
        <f>#REF!</f>
        <v>#REF!</v>
      </c>
      <c r="F39" s="227" t="e">
        <f>#REF!</f>
        <v>#REF!</v>
      </c>
      <c r="G39" s="227" t="e">
        <f>#REF!</f>
        <v>#REF!</v>
      </c>
      <c r="H39" s="227" t="e">
        <f>#REF!</f>
        <v>#REF!</v>
      </c>
      <c r="I39" s="227" t="e">
        <f>#REF!</f>
        <v>#REF!</v>
      </c>
      <c r="J39" s="227" t="e">
        <f>#REF!</f>
        <v>#REF!</v>
      </c>
      <c r="K39" s="227" t="e">
        <f>#REF!</f>
        <v>#REF!</v>
      </c>
      <c r="L39" s="227" t="e">
        <f>#REF!</f>
        <v>#REF!</v>
      </c>
      <c r="M39" s="227" t="e">
        <f>#REF!</f>
        <v>#REF!</v>
      </c>
      <c r="N39" s="216"/>
    </row>
    <row r="40" spans="1:14" ht="15.6" x14ac:dyDescent="0.3">
      <c r="A40" s="218">
        <v>7</v>
      </c>
      <c r="B40" s="226" t="e">
        <f>#REF!</f>
        <v>#REF!</v>
      </c>
      <c r="C40" s="227" t="e">
        <f>#REF!</f>
        <v>#REF!</v>
      </c>
      <c r="D40" s="227" t="e">
        <f>#REF!</f>
        <v>#REF!</v>
      </c>
      <c r="E40" s="227" t="e">
        <f>#REF!</f>
        <v>#REF!</v>
      </c>
      <c r="F40" s="227" t="e">
        <f>#REF!</f>
        <v>#REF!</v>
      </c>
      <c r="G40" s="227" t="e">
        <f>#REF!</f>
        <v>#REF!</v>
      </c>
      <c r="H40" s="227" t="e">
        <f>#REF!</f>
        <v>#REF!</v>
      </c>
      <c r="I40" s="227" t="e">
        <f>#REF!</f>
        <v>#REF!</v>
      </c>
      <c r="J40" s="227" t="e">
        <f>#REF!</f>
        <v>#REF!</v>
      </c>
      <c r="K40" s="227" t="e">
        <f>#REF!</f>
        <v>#REF!</v>
      </c>
      <c r="L40" s="227" t="e">
        <f>#REF!</f>
        <v>#REF!</v>
      </c>
      <c r="M40" s="227" t="e">
        <f>#REF!</f>
        <v>#REF!</v>
      </c>
      <c r="N40" s="216"/>
    </row>
    <row r="41" spans="1:14" ht="15.6" x14ac:dyDescent="0.3">
      <c r="A41" s="218">
        <v>6</v>
      </c>
      <c r="B41" s="226" t="e">
        <f>#REF!</f>
        <v>#REF!</v>
      </c>
      <c r="C41" s="227" t="e">
        <f>#REF!</f>
        <v>#REF!</v>
      </c>
      <c r="D41" s="227" t="e">
        <f>#REF!</f>
        <v>#REF!</v>
      </c>
      <c r="E41" s="227" t="e">
        <f>#REF!</f>
        <v>#REF!</v>
      </c>
      <c r="F41" s="227" t="e">
        <f>#REF!</f>
        <v>#REF!</v>
      </c>
      <c r="G41" s="227" t="e">
        <f>#REF!</f>
        <v>#REF!</v>
      </c>
      <c r="H41" s="227" t="e">
        <f>#REF!</f>
        <v>#REF!</v>
      </c>
      <c r="I41" s="227" t="e">
        <f>#REF!</f>
        <v>#REF!</v>
      </c>
      <c r="J41" s="227" t="e">
        <f>#REF!</f>
        <v>#REF!</v>
      </c>
      <c r="K41" s="227" t="e">
        <f>#REF!</f>
        <v>#REF!</v>
      </c>
      <c r="L41" s="227" t="e">
        <f>#REF!</f>
        <v>#REF!</v>
      </c>
      <c r="M41" s="227" t="e">
        <f>#REF!</f>
        <v>#REF!</v>
      </c>
      <c r="N41" s="216"/>
    </row>
    <row r="42" spans="1:14" ht="15.6" x14ac:dyDescent="0.3">
      <c r="A42" s="218">
        <v>5</v>
      </c>
      <c r="B42" s="226" t="e">
        <f>#REF!</f>
        <v>#REF!</v>
      </c>
      <c r="C42" s="227" t="e">
        <f>#REF!</f>
        <v>#REF!</v>
      </c>
      <c r="D42" s="227" t="e">
        <f>#REF!</f>
        <v>#REF!</v>
      </c>
      <c r="E42" s="227" t="e">
        <f>#REF!</f>
        <v>#REF!</v>
      </c>
      <c r="F42" s="227" t="e">
        <f>#REF!</f>
        <v>#REF!</v>
      </c>
      <c r="G42" s="227" t="e">
        <f>#REF!</f>
        <v>#REF!</v>
      </c>
      <c r="H42" s="227" t="e">
        <f>#REF!</f>
        <v>#REF!</v>
      </c>
      <c r="I42" s="227" t="e">
        <f>#REF!</f>
        <v>#REF!</v>
      </c>
      <c r="J42" s="227" t="e">
        <f>#REF!</f>
        <v>#REF!</v>
      </c>
      <c r="K42" s="227" t="e">
        <f>#REF!</f>
        <v>#REF!</v>
      </c>
      <c r="L42" s="227" t="e">
        <f>#REF!</f>
        <v>#REF!</v>
      </c>
      <c r="M42" s="227" t="e">
        <f>#REF!</f>
        <v>#REF!</v>
      </c>
      <c r="N42" s="216"/>
    </row>
    <row r="43" spans="1:14" ht="15.6" x14ac:dyDescent="0.3">
      <c r="A43" s="218">
        <v>4</v>
      </c>
      <c r="B43" s="226" t="e">
        <f>#REF!</f>
        <v>#REF!</v>
      </c>
      <c r="C43" s="227" t="e">
        <f>#REF!</f>
        <v>#REF!</v>
      </c>
      <c r="D43" s="227" t="e">
        <f>#REF!</f>
        <v>#REF!</v>
      </c>
      <c r="E43" s="227" t="e">
        <f>#REF!</f>
        <v>#REF!</v>
      </c>
      <c r="F43" s="227" t="e">
        <f>#REF!</f>
        <v>#REF!</v>
      </c>
      <c r="G43" s="227" t="e">
        <f>#REF!</f>
        <v>#REF!</v>
      </c>
      <c r="H43" s="227" t="e">
        <f>#REF!</f>
        <v>#REF!</v>
      </c>
      <c r="I43" s="227" t="e">
        <f>#REF!</f>
        <v>#REF!</v>
      </c>
      <c r="J43" s="227" t="e">
        <f>#REF!</f>
        <v>#REF!</v>
      </c>
      <c r="K43" s="227" t="e">
        <f>#REF!</f>
        <v>#REF!</v>
      </c>
      <c r="L43" s="227" t="e">
        <f>#REF!</f>
        <v>#REF!</v>
      </c>
      <c r="M43" s="227" t="e">
        <f>#REF!</f>
        <v>#REF!</v>
      </c>
      <c r="N43" s="216"/>
    </row>
    <row r="44" spans="1:14" ht="15.6" x14ac:dyDescent="0.3">
      <c r="A44" s="218">
        <v>3</v>
      </c>
      <c r="B44" s="226" t="e">
        <f>#REF!</f>
        <v>#REF!</v>
      </c>
      <c r="C44" s="227" t="e">
        <f>#REF!</f>
        <v>#REF!</v>
      </c>
      <c r="D44" s="227" t="e">
        <f>#REF!</f>
        <v>#REF!</v>
      </c>
      <c r="E44" s="227" t="e">
        <f>#REF!</f>
        <v>#REF!</v>
      </c>
      <c r="F44" s="227" t="e">
        <f>#REF!</f>
        <v>#REF!</v>
      </c>
      <c r="G44" s="227" t="e">
        <f>#REF!</f>
        <v>#REF!</v>
      </c>
      <c r="H44" s="227" t="e">
        <f>#REF!</f>
        <v>#REF!</v>
      </c>
      <c r="I44" s="227" t="e">
        <f>#REF!</f>
        <v>#REF!</v>
      </c>
      <c r="J44" s="227" t="e">
        <f>#REF!</f>
        <v>#REF!</v>
      </c>
      <c r="K44" s="227" t="e">
        <f>#REF!</f>
        <v>#REF!</v>
      </c>
      <c r="L44" s="227" t="e">
        <f>#REF!</f>
        <v>#REF!</v>
      </c>
      <c r="M44" s="227" t="e">
        <f>#REF!</f>
        <v>#REF!</v>
      </c>
    </row>
    <row r="45" spans="1:14" ht="15.6" x14ac:dyDescent="0.3">
      <c r="A45" s="218">
        <v>2</v>
      </c>
      <c r="B45" s="226" t="e">
        <f>#REF!</f>
        <v>#REF!</v>
      </c>
      <c r="C45" s="227" t="e">
        <f>#REF!</f>
        <v>#REF!</v>
      </c>
      <c r="D45" s="227" t="e">
        <f>#REF!</f>
        <v>#REF!</v>
      </c>
      <c r="E45" s="227" t="e">
        <f>#REF!</f>
        <v>#REF!</v>
      </c>
      <c r="F45" s="227" t="e">
        <f>#REF!</f>
        <v>#REF!</v>
      </c>
      <c r="G45" s="227" t="e">
        <f>#REF!</f>
        <v>#REF!</v>
      </c>
      <c r="H45" s="227" t="e">
        <f>#REF!</f>
        <v>#REF!</v>
      </c>
      <c r="I45" s="227" t="e">
        <f>#REF!</f>
        <v>#REF!</v>
      </c>
      <c r="J45" s="227" t="e">
        <f>#REF!</f>
        <v>#REF!</v>
      </c>
      <c r="K45" s="227" t="e">
        <f>#REF!</f>
        <v>#REF!</v>
      </c>
      <c r="L45" s="227" t="e">
        <f>#REF!</f>
        <v>#REF!</v>
      </c>
      <c r="M45" s="227" t="e">
        <f>#REF!</f>
        <v>#REF!</v>
      </c>
    </row>
    <row r="46" spans="1:14" ht="15.6" x14ac:dyDescent="0.3">
      <c r="A46" s="218">
        <v>1</v>
      </c>
      <c r="B46" s="226" t="e">
        <f>#REF!</f>
        <v>#REF!</v>
      </c>
      <c r="C46" s="227" t="e">
        <f>#REF!</f>
        <v>#REF!</v>
      </c>
      <c r="D46" s="227" t="e">
        <f>#REF!</f>
        <v>#REF!</v>
      </c>
      <c r="E46" s="227" t="e">
        <f>#REF!</f>
        <v>#REF!</v>
      </c>
      <c r="F46" s="227" t="e">
        <f>#REF!</f>
        <v>#REF!</v>
      </c>
      <c r="G46" s="227" t="e">
        <f>#REF!</f>
        <v>#REF!</v>
      </c>
      <c r="H46" s="227" t="e">
        <f>#REF!</f>
        <v>#REF!</v>
      </c>
      <c r="I46" s="227" t="e">
        <f>#REF!</f>
        <v>#REF!</v>
      </c>
      <c r="J46" s="227" t="e">
        <f>#REF!</f>
        <v>#REF!</v>
      </c>
      <c r="K46" s="227" t="e">
        <f>#REF!</f>
        <v>#REF!</v>
      </c>
      <c r="L46" s="227" t="e">
        <f>#REF!</f>
        <v>#REF!</v>
      </c>
      <c r="M46" s="227" t="e">
        <f>#REF!</f>
        <v>#REF!</v>
      </c>
    </row>
    <row r="47" spans="1:14" ht="15.6" x14ac:dyDescent="0.3">
      <c r="A47" s="218"/>
      <c r="B47" s="218"/>
      <c r="C47" s="218"/>
      <c r="D47" s="218"/>
      <c r="E47" s="218"/>
      <c r="F47" s="218"/>
      <c r="G47" s="218"/>
      <c r="H47" s="218"/>
      <c r="I47" s="218"/>
      <c r="J47" s="218"/>
      <c r="K47" s="218"/>
      <c r="L47" s="218"/>
      <c r="M47" s="218"/>
    </row>
    <row r="48" spans="1:14" ht="15.6" x14ac:dyDescent="0.3">
      <c r="A48" s="219" t="s">
        <v>81</v>
      </c>
      <c r="B48" s="218"/>
      <c r="C48" s="218"/>
      <c r="D48" s="218"/>
      <c r="E48" s="218"/>
      <c r="F48" s="218"/>
      <c r="G48" s="218"/>
      <c r="H48" s="218"/>
      <c r="I48" s="218"/>
      <c r="J48" s="218"/>
      <c r="K48" s="218"/>
      <c r="L48" s="218"/>
      <c r="M48" s="218"/>
    </row>
    <row r="49" spans="1:13" ht="16.2" thickBot="1" x14ac:dyDescent="0.35">
      <c r="A49" s="218" t="s">
        <v>54</v>
      </c>
      <c r="B49" s="218">
        <v>1</v>
      </c>
      <c r="C49" s="218">
        <v>2</v>
      </c>
      <c r="D49" s="218">
        <v>3</v>
      </c>
      <c r="E49" s="218">
        <v>4</v>
      </c>
      <c r="F49" s="218">
        <v>5</v>
      </c>
      <c r="G49" s="218">
        <v>6</v>
      </c>
      <c r="H49" s="218">
        <v>7</v>
      </c>
      <c r="I49" s="218">
        <v>8</v>
      </c>
      <c r="J49" s="218">
        <v>9</v>
      </c>
      <c r="K49" s="218">
        <v>10</v>
      </c>
      <c r="L49" s="218">
        <v>11</v>
      </c>
      <c r="M49" s="218">
        <v>12</v>
      </c>
    </row>
    <row r="50" spans="1:13" ht="15.6" x14ac:dyDescent="0.3">
      <c r="A50" s="218">
        <v>20</v>
      </c>
      <c r="B50" s="224" t="e">
        <f>#REF!</f>
        <v>#REF!</v>
      </c>
      <c r="C50" s="225" t="e">
        <f>#REF!</f>
        <v>#REF!</v>
      </c>
      <c r="D50" s="225" t="e">
        <f>#REF!</f>
        <v>#REF!</v>
      </c>
      <c r="E50" s="225" t="e">
        <f>#REF!</f>
        <v>#REF!</v>
      </c>
      <c r="F50" s="225" t="e">
        <f>#REF!</f>
        <v>#REF!</v>
      </c>
      <c r="G50" s="225" t="e">
        <f>#REF!</f>
        <v>#REF!</v>
      </c>
      <c r="H50" s="225" t="e">
        <f>#REF!</f>
        <v>#REF!</v>
      </c>
      <c r="I50" s="225" t="e">
        <f>#REF!</f>
        <v>#REF!</v>
      </c>
      <c r="J50" s="225" t="e">
        <f>#REF!</f>
        <v>#REF!</v>
      </c>
      <c r="K50" s="225" t="e">
        <f>#REF!</f>
        <v>#REF!</v>
      </c>
      <c r="L50" s="225" t="e">
        <f>#REF!</f>
        <v>#REF!</v>
      </c>
      <c r="M50" s="225" t="e">
        <f>#REF!</f>
        <v>#REF!</v>
      </c>
    </row>
    <row r="51" spans="1:13" ht="15.6" x14ac:dyDescent="0.3">
      <c r="A51" s="218">
        <v>19</v>
      </c>
      <c r="B51" s="226" t="e">
        <f>#REF!</f>
        <v>#REF!</v>
      </c>
      <c r="C51" s="227" t="e">
        <f>#REF!</f>
        <v>#REF!</v>
      </c>
      <c r="D51" s="227" t="e">
        <f>#REF!</f>
        <v>#REF!</v>
      </c>
      <c r="E51" s="227" t="e">
        <f>#REF!</f>
        <v>#REF!</v>
      </c>
      <c r="F51" s="227" t="e">
        <f>#REF!</f>
        <v>#REF!</v>
      </c>
      <c r="G51" s="227" t="e">
        <f>#REF!</f>
        <v>#REF!</v>
      </c>
      <c r="H51" s="227" t="e">
        <f>#REF!</f>
        <v>#REF!</v>
      </c>
      <c r="I51" s="227" t="e">
        <f>#REF!</f>
        <v>#REF!</v>
      </c>
      <c r="J51" s="227" t="e">
        <f>#REF!</f>
        <v>#REF!</v>
      </c>
      <c r="K51" s="227" t="e">
        <f>#REF!</f>
        <v>#REF!</v>
      </c>
      <c r="L51" s="227" t="e">
        <f>#REF!</f>
        <v>#REF!</v>
      </c>
      <c r="M51" s="227" t="e">
        <f>#REF!</f>
        <v>#REF!</v>
      </c>
    </row>
    <row r="52" spans="1:13" ht="15.6" x14ac:dyDescent="0.3">
      <c r="A52" s="218">
        <v>18</v>
      </c>
      <c r="B52" s="226" t="e">
        <f>#REF!</f>
        <v>#REF!</v>
      </c>
      <c r="C52" s="227" t="e">
        <f>#REF!</f>
        <v>#REF!</v>
      </c>
      <c r="D52" s="227" t="e">
        <f>#REF!</f>
        <v>#REF!</v>
      </c>
      <c r="E52" s="227" t="e">
        <f>#REF!</f>
        <v>#REF!</v>
      </c>
      <c r="F52" s="227" t="e">
        <f>#REF!</f>
        <v>#REF!</v>
      </c>
      <c r="G52" s="227" t="e">
        <f>#REF!</f>
        <v>#REF!</v>
      </c>
      <c r="H52" s="227" t="e">
        <f>#REF!</f>
        <v>#REF!</v>
      </c>
      <c r="I52" s="227" t="e">
        <f>#REF!</f>
        <v>#REF!</v>
      </c>
      <c r="J52" s="227" t="e">
        <f>#REF!</f>
        <v>#REF!</v>
      </c>
      <c r="K52" s="227" t="e">
        <f>#REF!</f>
        <v>#REF!</v>
      </c>
      <c r="L52" s="227" t="e">
        <f>#REF!</f>
        <v>#REF!</v>
      </c>
      <c r="M52" s="227" t="e">
        <f>#REF!</f>
        <v>#REF!</v>
      </c>
    </row>
    <row r="53" spans="1:13" ht="15.6" x14ac:dyDescent="0.3">
      <c r="A53" s="218">
        <v>17</v>
      </c>
      <c r="B53" s="226" t="e">
        <f>#REF!</f>
        <v>#REF!</v>
      </c>
      <c r="C53" s="227" t="e">
        <f>#REF!</f>
        <v>#REF!</v>
      </c>
      <c r="D53" s="227" t="e">
        <f>#REF!</f>
        <v>#REF!</v>
      </c>
      <c r="E53" s="227" t="e">
        <f>#REF!</f>
        <v>#REF!</v>
      </c>
      <c r="F53" s="227" t="e">
        <f>#REF!</f>
        <v>#REF!</v>
      </c>
      <c r="G53" s="227" t="e">
        <f>#REF!</f>
        <v>#REF!</v>
      </c>
      <c r="H53" s="227" t="e">
        <f>#REF!</f>
        <v>#REF!</v>
      </c>
      <c r="I53" s="227" t="e">
        <f>#REF!</f>
        <v>#REF!</v>
      </c>
      <c r="J53" s="227" t="e">
        <f>#REF!</f>
        <v>#REF!</v>
      </c>
      <c r="K53" s="227" t="e">
        <f>#REF!</f>
        <v>#REF!</v>
      </c>
      <c r="L53" s="227" t="e">
        <f>#REF!</f>
        <v>#REF!</v>
      </c>
      <c r="M53" s="227" t="e">
        <f>#REF!</f>
        <v>#REF!</v>
      </c>
    </row>
    <row r="54" spans="1:13" ht="15.6" x14ac:dyDescent="0.3">
      <c r="A54" s="218">
        <v>16</v>
      </c>
      <c r="B54" s="226" t="e">
        <f>#REF!</f>
        <v>#REF!</v>
      </c>
      <c r="C54" s="227" t="e">
        <f>#REF!</f>
        <v>#REF!</v>
      </c>
      <c r="D54" s="227" t="e">
        <f>#REF!</f>
        <v>#REF!</v>
      </c>
      <c r="E54" s="227" t="e">
        <f>#REF!</f>
        <v>#REF!</v>
      </c>
      <c r="F54" s="227" t="e">
        <f>#REF!</f>
        <v>#REF!</v>
      </c>
      <c r="G54" s="227" t="e">
        <f>#REF!</f>
        <v>#REF!</v>
      </c>
      <c r="H54" s="227" t="e">
        <f>#REF!</f>
        <v>#REF!</v>
      </c>
      <c r="I54" s="227" t="e">
        <f>#REF!</f>
        <v>#REF!</v>
      </c>
      <c r="J54" s="227" t="e">
        <f>#REF!</f>
        <v>#REF!</v>
      </c>
      <c r="K54" s="227" t="e">
        <f>#REF!</f>
        <v>#REF!</v>
      </c>
      <c r="L54" s="227" t="e">
        <f>#REF!</f>
        <v>#REF!</v>
      </c>
      <c r="M54" s="227" t="e">
        <f>#REF!</f>
        <v>#REF!</v>
      </c>
    </row>
    <row r="55" spans="1:13" ht="15.6" x14ac:dyDescent="0.3">
      <c r="A55" s="218">
        <v>15</v>
      </c>
      <c r="B55" s="226" t="e">
        <f>#REF!</f>
        <v>#REF!</v>
      </c>
      <c r="C55" s="227" t="e">
        <f>#REF!</f>
        <v>#REF!</v>
      </c>
      <c r="D55" s="227" t="e">
        <f>#REF!</f>
        <v>#REF!</v>
      </c>
      <c r="E55" s="227" t="e">
        <f>#REF!</f>
        <v>#REF!</v>
      </c>
      <c r="F55" s="227" t="e">
        <f>#REF!</f>
        <v>#REF!</v>
      </c>
      <c r="G55" s="227" t="e">
        <f>#REF!</f>
        <v>#REF!</v>
      </c>
      <c r="H55" s="227" t="e">
        <f>#REF!</f>
        <v>#REF!</v>
      </c>
      <c r="I55" s="227" t="e">
        <f>#REF!</f>
        <v>#REF!</v>
      </c>
      <c r="J55" s="227" t="e">
        <f>#REF!</f>
        <v>#REF!</v>
      </c>
      <c r="K55" s="227" t="e">
        <f>#REF!</f>
        <v>#REF!</v>
      </c>
      <c r="L55" s="227" t="e">
        <f>#REF!</f>
        <v>#REF!</v>
      </c>
      <c r="M55" s="227" t="e">
        <f>#REF!</f>
        <v>#REF!</v>
      </c>
    </row>
    <row r="56" spans="1:13" ht="15.6" x14ac:dyDescent="0.3">
      <c r="A56" s="218">
        <v>14</v>
      </c>
      <c r="B56" s="226" t="e">
        <f>#REF!</f>
        <v>#REF!</v>
      </c>
      <c r="C56" s="227" t="e">
        <f>#REF!</f>
        <v>#REF!</v>
      </c>
      <c r="D56" s="227" t="e">
        <f>#REF!</f>
        <v>#REF!</v>
      </c>
      <c r="E56" s="227" t="e">
        <f>#REF!</f>
        <v>#REF!</v>
      </c>
      <c r="F56" s="227" t="e">
        <f>#REF!</f>
        <v>#REF!</v>
      </c>
      <c r="G56" s="227" t="e">
        <f>#REF!</f>
        <v>#REF!</v>
      </c>
      <c r="H56" s="227" t="e">
        <f>#REF!</f>
        <v>#REF!</v>
      </c>
      <c r="I56" s="227" t="e">
        <f>#REF!</f>
        <v>#REF!</v>
      </c>
      <c r="J56" s="227" t="e">
        <f>#REF!</f>
        <v>#REF!</v>
      </c>
      <c r="K56" s="227" t="e">
        <f>#REF!</f>
        <v>#REF!</v>
      </c>
      <c r="L56" s="227" t="e">
        <f>#REF!</f>
        <v>#REF!</v>
      </c>
      <c r="M56" s="227" t="e">
        <f>#REF!</f>
        <v>#REF!</v>
      </c>
    </row>
    <row r="57" spans="1:13" ht="15.6" x14ac:dyDescent="0.3">
      <c r="A57" s="218">
        <v>13</v>
      </c>
      <c r="B57" s="226" t="e">
        <f>#REF!</f>
        <v>#REF!</v>
      </c>
      <c r="C57" s="227" t="e">
        <f>#REF!</f>
        <v>#REF!</v>
      </c>
      <c r="D57" s="227" t="e">
        <f>#REF!</f>
        <v>#REF!</v>
      </c>
      <c r="E57" s="227" t="e">
        <f>#REF!</f>
        <v>#REF!</v>
      </c>
      <c r="F57" s="227" t="e">
        <f>#REF!</f>
        <v>#REF!</v>
      </c>
      <c r="G57" s="227" t="e">
        <f>#REF!</f>
        <v>#REF!</v>
      </c>
      <c r="H57" s="227" t="e">
        <f>#REF!</f>
        <v>#REF!</v>
      </c>
      <c r="I57" s="227" t="e">
        <f>#REF!</f>
        <v>#REF!</v>
      </c>
      <c r="J57" s="227" t="e">
        <f>#REF!</f>
        <v>#REF!</v>
      </c>
      <c r="K57" s="227" t="e">
        <f>#REF!</f>
        <v>#REF!</v>
      </c>
      <c r="L57" s="227" t="e">
        <f>#REF!</f>
        <v>#REF!</v>
      </c>
      <c r="M57" s="227" t="e">
        <f>#REF!</f>
        <v>#REF!</v>
      </c>
    </row>
    <row r="58" spans="1:13" ht="15.6" x14ac:dyDescent="0.3">
      <c r="A58" s="218">
        <v>12</v>
      </c>
      <c r="B58" s="226" t="e">
        <f>#REF!</f>
        <v>#REF!</v>
      </c>
      <c r="C58" s="227" t="e">
        <f>#REF!</f>
        <v>#REF!</v>
      </c>
      <c r="D58" s="227" t="e">
        <f>#REF!</f>
        <v>#REF!</v>
      </c>
      <c r="E58" s="227" t="e">
        <f>#REF!</f>
        <v>#REF!</v>
      </c>
      <c r="F58" s="227" t="e">
        <f>#REF!</f>
        <v>#REF!</v>
      </c>
      <c r="G58" s="227" t="e">
        <f>#REF!</f>
        <v>#REF!</v>
      </c>
      <c r="H58" s="227" t="e">
        <f>#REF!</f>
        <v>#REF!</v>
      </c>
      <c r="I58" s="227" t="e">
        <f>#REF!</f>
        <v>#REF!</v>
      </c>
      <c r="J58" s="227" t="e">
        <f>#REF!</f>
        <v>#REF!</v>
      </c>
      <c r="K58" s="227" t="e">
        <f>#REF!</f>
        <v>#REF!</v>
      </c>
      <c r="L58" s="227" t="e">
        <f>#REF!</f>
        <v>#REF!</v>
      </c>
      <c r="M58" s="227" t="e">
        <f>#REF!</f>
        <v>#REF!</v>
      </c>
    </row>
    <row r="59" spans="1:13" ht="15.6" x14ac:dyDescent="0.3">
      <c r="A59" s="218">
        <v>11</v>
      </c>
      <c r="B59" s="226" t="e">
        <f>#REF!</f>
        <v>#REF!</v>
      </c>
      <c r="C59" s="227" t="e">
        <f>#REF!</f>
        <v>#REF!</v>
      </c>
      <c r="D59" s="227" t="e">
        <f>#REF!</f>
        <v>#REF!</v>
      </c>
      <c r="E59" s="227" t="e">
        <f>#REF!</f>
        <v>#REF!</v>
      </c>
      <c r="F59" s="227" t="e">
        <f>#REF!</f>
        <v>#REF!</v>
      </c>
      <c r="G59" s="227" t="e">
        <f>#REF!</f>
        <v>#REF!</v>
      </c>
      <c r="H59" s="227" t="e">
        <f>#REF!</f>
        <v>#REF!</v>
      </c>
      <c r="I59" s="227" t="e">
        <f>#REF!</f>
        <v>#REF!</v>
      </c>
      <c r="J59" s="227" t="e">
        <f>#REF!</f>
        <v>#REF!</v>
      </c>
      <c r="K59" s="227" t="e">
        <f>#REF!</f>
        <v>#REF!</v>
      </c>
      <c r="L59" s="227" t="e">
        <f>#REF!</f>
        <v>#REF!</v>
      </c>
      <c r="M59" s="227" t="e">
        <f>#REF!</f>
        <v>#REF!</v>
      </c>
    </row>
    <row r="60" spans="1:13" ht="15.6" x14ac:dyDescent="0.3">
      <c r="A60" s="218">
        <v>10</v>
      </c>
      <c r="B60" s="226" t="e">
        <f>#REF!</f>
        <v>#REF!</v>
      </c>
      <c r="C60" s="227" t="e">
        <f>#REF!</f>
        <v>#REF!</v>
      </c>
      <c r="D60" s="227" t="e">
        <f>#REF!</f>
        <v>#REF!</v>
      </c>
      <c r="E60" s="227" t="e">
        <f>#REF!</f>
        <v>#REF!</v>
      </c>
      <c r="F60" s="227" t="e">
        <f>#REF!</f>
        <v>#REF!</v>
      </c>
      <c r="G60" s="227" t="e">
        <f>#REF!</f>
        <v>#REF!</v>
      </c>
      <c r="H60" s="227" t="e">
        <f>#REF!</f>
        <v>#REF!</v>
      </c>
      <c r="I60" s="227" t="e">
        <f>#REF!</f>
        <v>#REF!</v>
      </c>
      <c r="J60" s="227" t="e">
        <f>#REF!</f>
        <v>#REF!</v>
      </c>
      <c r="K60" s="227" t="e">
        <f>#REF!</f>
        <v>#REF!</v>
      </c>
      <c r="L60" s="227" t="e">
        <f>#REF!</f>
        <v>#REF!</v>
      </c>
      <c r="M60" s="227" t="e">
        <f>#REF!</f>
        <v>#REF!</v>
      </c>
    </row>
    <row r="61" spans="1:13" ht="15.6" x14ac:dyDescent="0.3">
      <c r="A61" s="218">
        <v>9</v>
      </c>
      <c r="B61" s="226" t="e">
        <f>#REF!</f>
        <v>#REF!</v>
      </c>
      <c r="C61" s="227" t="e">
        <f>#REF!</f>
        <v>#REF!</v>
      </c>
      <c r="D61" s="227" t="e">
        <f>#REF!</f>
        <v>#REF!</v>
      </c>
      <c r="E61" s="227" t="e">
        <f>#REF!</f>
        <v>#REF!</v>
      </c>
      <c r="F61" s="227" t="e">
        <f>#REF!</f>
        <v>#REF!</v>
      </c>
      <c r="G61" s="227" t="e">
        <f>#REF!</f>
        <v>#REF!</v>
      </c>
      <c r="H61" s="227" t="e">
        <f>#REF!</f>
        <v>#REF!</v>
      </c>
      <c r="I61" s="227" t="e">
        <f>#REF!</f>
        <v>#REF!</v>
      </c>
      <c r="J61" s="227" t="e">
        <f>#REF!</f>
        <v>#REF!</v>
      </c>
      <c r="K61" s="227" t="e">
        <f>#REF!</f>
        <v>#REF!</v>
      </c>
      <c r="L61" s="227" t="e">
        <f>#REF!</f>
        <v>#REF!</v>
      </c>
      <c r="M61" s="227" t="e">
        <f>#REF!</f>
        <v>#REF!</v>
      </c>
    </row>
    <row r="62" spans="1:13" ht="15.6" x14ac:dyDescent="0.3">
      <c r="A62" s="218">
        <v>8</v>
      </c>
      <c r="B62" s="226" t="e">
        <f>#REF!</f>
        <v>#REF!</v>
      </c>
      <c r="C62" s="227" t="e">
        <f>#REF!</f>
        <v>#REF!</v>
      </c>
      <c r="D62" s="227" t="e">
        <f>#REF!</f>
        <v>#REF!</v>
      </c>
      <c r="E62" s="227" t="e">
        <f>#REF!</f>
        <v>#REF!</v>
      </c>
      <c r="F62" s="227" t="e">
        <f>#REF!</f>
        <v>#REF!</v>
      </c>
      <c r="G62" s="227" t="e">
        <f>#REF!</f>
        <v>#REF!</v>
      </c>
      <c r="H62" s="227" t="e">
        <f>#REF!</f>
        <v>#REF!</v>
      </c>
      <c r="I62" s="227" t="e">
        <f>#REF!</f>
        <v>#REF!</v>
      </c>
      <c r="J62" s="227" t="e">
        <f>#REF!</f>
        <v>#REF!</v>
      </c>
      <c r="K62" s="227" t="e">
        <f>#REF!</f>
        <v>#REF!</v>
      </c>
      <c r="L62" s="227" t="e">
        <f>#REF!</f>
        <v>#REF!</v>
      </c>
      <c r="M62" s="227" t="e">
        <f>#REF!</f>
        <v>#REF!</v>
      </c>
    </row>
    <row r="63" spans="1:13" ht="15.6" x14ac:dyDescent="0.3">
      <c r="A63" s="218">
        <v>7</v>
      </c>
      <c r="B63" s="226" t="e">
        <f>#REF!</f>
        <v>#REF!</v>
      </c>
      <c r="C63" s="227" t="e">
        <f>#REF!</f>
        <v>#REF!</v>
      </c>
      <c r="D63" s="227" t="e">
        <f>#REF!</f>
        <v>#REF!</v>
      </c>
      <c r="E63" s="227" t="e">
        <f>#REF!</f>
        <v>#REF!</v>
      </c>
      <c r="F63" s="227" t="e">
        <f>#REF!</f>
        <v>#REF!</v>
      </c>
      <c r="G63" s="227" t="e">
        <f>#REF!</f>
        <v>#REF!</v>
      </c>
      <c r="H63" s="227" t="e">
        <f>#REF!</f>
        <v>#REF!</v>
      </c>
      <c r="I63" s="227" t="e">
        <f>#REF!</f>
        <v>#REF!</v>
      </c>
      <c r="J63" s="227" t="e">
        <f>#REF!</f>
        <v>#REF!</v>
      </c>
      <c r="K63" s="227" t="e">
        <f>#REF!</f>
        <v>#REF!</v>
      </c>
      <c r="L63" s="227" t="e">
        <f>#REF!</f>
        <v>#REF!</v>
      </c>
      <c r="M63" s="227" t="e">
        <f>#REF!</f>
        <v>#REF!</v>
      </c>
    </row>
    <row r="64" spans="1:13" ht="15.6" x14ac:dyDescent="0.3">
      <c r="A64" s="218">
        <v>6</v>
      </c>
      <c r="B64" s="226" t="e">
        <f>#REF!</f>
        <v>#REF!</v>
      </c>
      <c r="C64" s="227" t="e">
        <f>#REF!</f>
        <v>#REF!</v>
      </c>
      <c r="D64" s="227" t="e">
        <f>#REF!</f>
        <v>#REF!</v>
      </c>
      <c r="E64" s="227" t="e">
        <f>#REF!</f>
        <v>#REF!</v>
      </c>
      <c r="F64" s="227" t="e">
        <f>#REF!</f>
        <v>#REF!</v>
      </c>
      <c r="G64" s="227" t="e">
        <f>#REF!</f>
        <v>#REF!</v>
      </c>
      <c r="H64" s="227" t="e">
        <f>#REF!</f>
        <v>#REF!</v>
      </c>
      <c r="I64" s="227" t="e">
        <f>#REF!</f>
        <v>#REF!</v>
      </c>
      <c r="J64" s="227" t="e">
        <f>#REF!</f>
        <v>#REF!</v>
      </c>
      <c r="K64" s="227" t="e">
        <f>#REF!</f>
        <v>#REF!</v>
      </c>
      <c r="L64" s="227" t="e">
        <f>#REF!</f>
        <v>#REF!</v>
      </c>
      <c r="M64" s="227" t="e">
        <f>#REF!</f>
        <v>#REF!</v>
      </c>
    </row>
    <row r="65" spans="1:13" ht="15.6" x14ac:dyDescent="0.3">
      <c r="A65" s="218">
        <v>5</v>
      </c>
      <c r="B65" s="226" t="e">
        <f>#REF!</f>
        <v>#REF!</v>
      </c>
      <c r="C65" s="227" t="e">
        <f>#REF!</f>
        <v>#REF!</v>
      </c>
      <c r="D65" s="227" t="e">
        <f>#REF!</f>
        <v>#REF!</v>
      </c>
      <c r="E65" s="227" t="e">
        <f>#REF!</f>
        <v>#REF!</v>
      </c>
      <c r="F65" s="227" t="e">
        <f>#REF!</f>
        <v>#REF!</v>
      </c>
      <c r="G65" s="227" t="e">
        <f>#REF!</f>
        <v>#REF!</v>
      </c>
      <c r="H65" s="227" t="e">
        <f>#REF!</f>
        <v>#REF!</v>
      </c>
      <c r="I65" s="227" t="e">
        <f>#REF!</f>
        <v>#REF!</v>
      </c>
      <c r="J65" s="227" t="e">
        <f>#REF!</f>
        <v>#REF!</v>
      </c>
      <c r="K65" s="227" t="e">
        <f>#REF!</f>
        <v>#REF!</v>
      </c>
      <c r="L65" s="227" t="e">
        <f>#REF!</f>
        <v>#REF!</v>
      </c>
      <c r="M65" s="227" t="e">
        <f>#REF!</f>
        <v>#REF!</v>
      </c>
    </row>
    <row r="66" spans="1:13" ht="15.6" x14ac:dyDescent="0.3">
      <c r="A66" s="218">
        <v>4</v>
      </c>
      <c r="B66" s="226" t="e">
        <f>#REF!</f>
        <v>#REF!</v>
      </c>
      <c r="C66" s="227" t="e">
        <f>#REF!</f>
        <v>#REF!</v>
      </c>
      <c r="D66" s="227" t="e">
        <f>#REF!</f>
        <v>#REF!</v>
      </c>
      <c r="E66" s="227" t="e">
        <f>#REF!</f>
        <v>#REF!</v>
      </c>
      <c r="F66" s="227" t="e">
        <f>#REF!</f>
        <v>#REF!</v>
      </c>
      <c r="G66" s="227" t="e">
        <f>#REF!</f>
        <v>#REF!</v>
      </c>
      <c r="H66" s="227" t="e">
        <f>#REF!</f>
        <v>#REF!</v>
      </c>
      <c r="I66" s="227" t="e">
        <f>#REF!</f>
        <v>#REF!</v>
      </c>
      <c r="J66" s="227" t="e">
        <f>#REF!</f>
        <v>#REF!</v>
      </c>
      <c r="K66" s="227" t="e">
        <f>#REF!</f>
        <v>#REF!</v>
      </c>
      <c r="L66" s="227" t="e">
        <f>#REF!</f>
        <v>#REF!</v>
      </c>
      <c r="M66" s="227" t="e">
        <f>#REF!</f>
        <v>#REF!</v>
      </c>
    </row>
    <row r="67" spans="1:13" ht="15.6" x14ac:dyDescent="0.3">
      <c r="A67" s="218">
        <v>3</v>
      </c>
      <c r="B67" s="226" t="e">
        <f>#REF!</f>
        <v>#REF!</v>
      </c>
      <c r="C67" s="227" t="e">
        <f>#REF!</f>
        <v>#REF!</v>
      </c>
      <c r="D67" s="227" t="e">
        <f>#REF!</f>
        <v>#REF!</v>
      </c>
      <c r="E67" s="227" t="e">
        <f>#REF!</f>
        <v>#REF!</v>
      </c>
      <c r="F67" s="227" t="e">
        <f>#REF!</f>
        <v>#REF!</v>
      </c>
      <c r="G67" s="227" t="e">
        <f>#REF!</f>
        <v>#REF!</v>
      </c>
      <c r="H67" s="227" t="e">
        <f>#REF!</f>
        <v>#REF!</v>
      </c>
      <c r="I67" s="227" t="e">
        <f>#REF!</f>
        <v>#REF!</v>
      </c>
      <c r="J67" s="227" t="e">
        <f>#REF!</f>
        <v>#REF!</v>
      </c>
      <c r="K67" s="227" t="e">
        <f>#REF!</f>
        <v>#REF!</v>
      </c>
      <c r="L67" s="227" t="e">
        <f>#REF!</f>
        <v>#REF!</v>
      </c>
      <c r="M67" s="227" t="e">
        <f>#REF!</f>
        <v>#REF!</v>
      </c>
    </row>
    <row r="68" spans="1:13" ht="15.6" x14ac:dyDescent="0.3">
      <c r="A68" s="218">
        <v>2</v>
      </c>
      <c r="B68" s="226" t="e">
        <f>#REF!</f>
        <v>#REF!</v>
      </c>
      <c r="C68" s="227" t="e">
        <f>#REF!</f>
        <v>#REF!</v>
      </c>
      <c r="D68" s="227" t="e">
        <f>#REF!</f>
        <v>#REF!</v>
      </c>
      <c r="E68" s="227" t="e">
        <f>#REF!</f>
        <v>#REF!</v>
      </c>
      <c r="F68" s="227" t="e">
        <f>#REF!</f>
        <v>#REF!</v>
      </c>
      <c r="G68" s="227" t="e">
        <f>#REF!</f>
        <v>#REF!</v>
      </c>
      <c r="H68" s="227" t="e">
        <f>#REF!</f>
        <v>#REF!</v>
      </c>
      <c r="I68" s="227" t="e">
        <f>#REF!</f>
        <v>#REF!</v>
      </c>
      <c r="J68" s="227" t="e">
        <f>#REF!</f>
        <v>#REF!</v>
      </c>
      <c r="K68" s="227" t="e">
        <f>#REF!</f>
        <v>#REF!</v>
      </c>
      <c r="L68" s="227" t="e">
        <f>#REF!</f>
        <v>#REF!</v>
      </c>
      <c r="M68" s="227" t="e">
        <f>#REF!</f>
        <v>#REF!</v>
      </c>
    </row>
    <row r="69" spans="1:13" ht="15.6" x14ac:dyDescent="0.3">
      <c r="A69" s="218">
        <v>1</v>
      </c>
      <c r="B69" s="226" t="e">
        <f>#REF!</f>
        <v>#REF!</v>
      </c>
      <c r="C69" s="227" t="e">
        <f>#REF!</f>
        <v>#REF!</v>
      </c>
      <c r="D69" s="227" t="e">
        <f>#REF!</f>
        <v>#REF!</v>
      </c>
      <c r="E69" s="227" t="e">
        <f>#REF!</f>
        <v>#REF!</v>
      </c>
      <c r="F69" s="227" t="e">
        <f>#REF!</f>
        <v>#REF!</v>
      </c>
      <c r="G69" s="227" t="e">
        <f>#REF!</f>
        <v>#REF!</v>
      </c>
      <c r="H69" s="227" t="e">
        <f>#REF!</f>
        <v>#REF!</v>
      </c>
      <c r="I69" s="227" t="e">
        <f>#REF!</f>
        <v>#REF!</v>
      </c>
      <c r="J69" s="227" t="e">
        <f>#REF!</f>
        <v>#REF!</v>
      </c>
      <c r="K69" s="227" t="e">
        <f>#REF!</f>
        <v>#REF!</v>
      </c>
      <c r="L69" s="227" t="e">
        <f>#REF!</f>
        <v>#REF!</v>
      </c>
      <c r="M69" s="227" t="e">
        <f>#REF!</f>
        <v>#REF!</v>
      </c>
    </row>
  </sheetData>
  <mergeCells count="1">
    <mergeCell ref="R5:U5"/>
  </mergeCells>
  <conditionalFormatting sqref="B4:M23">
    <cfRule type="colorScale" priority="6">
      <colorScale>
        <cfvo type="min"/>
        <cfvo type="max"/>
        <color rgb="FFFFEF9C"/>
        <color rgb="FFFF7128"/>
      </colorScale>
    </cfRule>
  </conditionalFormatting>
  <conditionalFormatting sqref="B27:M46">
    <cfRule type="colorScale" priority="5">
      <colorScale>
        <cfvo type="min"/>
        <cfvo type="max"/>
        <color rgb="FFFFEF9C"/>
        <color rgb="FFFF7128"/>
      </colorScale>
    </cfRule>
  </conditionalFormatting>
  <conditionalFormatting sqref="B50:M69">
    <cfRule type="colorScale" priority="4">
      <colorScale>
        <cfvo type="min"/>
        <cfvo type="max"/>
        <color rgb="FFFFEF9C"/>
        <color rgb="FFFF7128"/>
      </colorScale>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89"/>
  <sheetViews>
    <sheetView topLeftCell="A34" zoomScale="75" zoomScaleNormal="75" workbookViewId="0">
      <selection activeCell="J67" sqref="J67"/>
    </sheetView>
  </sheetViews>
  <sheetFormatPr defaultRowHeight="14.4" x14ac:dyDescent="0.3"/>
  <sheetData>
    <row r="1" spans="1:30" x14ac:dyDescent="0.3">
      <c r="A1" s="324"/>
      <c r="B1" s="324"/>
      <c r="C1" s="324"/>
      <c r="D1" s="324"/>
      <c r="E1" s="324"/>
      <c r="F1" s="324" t="s">
        <v>79</v>
      </c>
      <c r="G1" s="324"/>
      <c r="H1" s="324"/>
      <c r="I1" s="324"/>
      <c r="J1" s="324"/>
      <c r="K1" s="324"/>
      <c r="L1" s="324"/>
      <c r="M1" s="324"/>
      <c r="N1" s="324"/>
      <c r="O1" s="324"/>
      <c r="P1" s="324"/>
      <c r="Q1" s="324"/>
      <c r="R1" s="324"/>
      <c r="S1" s="324"/>
      <c r="T1" s="324"/>
      <c r="U1" s="324"/>
      <c r="V1" s="324"/>
      <c r="W1" s="324"/>
      <c r="X1" s="324"/>
      <c r="Y1" s="324"/>
      <c r="Z1" s="324"/>
      <c r="AA1" s="324"/>
      <c r="AB1" s="324"/>
    </row>
    <row r="2" spans="1:30" x14ac:dyDescent="0.3">
      <c r="A2" s="324" t="s">
        <v>88</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row>
    <row r="3" spans="1:30" x14ac:dyDescent="0.3">
      <c r="A3" s="324"/>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row>
    <row r="4" spans="1:30" ht="15.6" x14ac:dyDescent="0.3">
      <c r="A4" s="324" t="s">
        <v>50</v>
      </c>
      <c r="B4" s="324" t="s">
        <v>50</v>
      </c>
      <c r="C4" s="326">
        <v>1</v>
      </c>
      <c r="D4" s="324"/>
      <c r="E4" s="326">
        <v>2</v>
      </c>
      <c r="F4" s="324"/>
      <c r="G4" s="326">
        <v>3</v>
      </c>
      <c r="H4" s="324"/>
      <c r="I4" s="326">
        <v>4</v>
      </c>
      <c r="J4" s="324"/>
      <c r="K4" s="326">
        <v>5</v>
      </c>
      <c r="L4" s="324"/>
      <c r="M4" s="326">
        <v>6</v>
      </c>
      <c r="N4" s="324"/>
      <c r="O4" s="326">
        <v>7</v>
      </c>
      <c r="P4" s="324"/>
      <c r="Q4" s="326">
        <v>8</v>
      </c>
      <c r="R4" s="324"/>
      <c r="S4" s="326">
        <v>9</v>
      </c>
      <c r="T4" s="324"/>
      <c r="U4" s="326">
        <v>10</v>
      </c>
      <c r="V4" s="324"/>
      <c r="W4" s="326">
        <v>11</v>
      </c>
      <c r="X4" s="324"/>
      <c r="Y4" s="326">
        <v>12</v>
      </c>
      <c r="Z4" s="324"/>
      <c r="AA4" s="324" t="s">
        <v>86</v>
      </c>
      <c r="AB4" s="324"/>
    </row>
    <row r="5" spans="1:30" x14ac:dyDescent="0.3">
      <c r="A5" s="324" t="s">
        <v>50</v>
      </c>
      <c r="B5" s="324"/>
      <c r="C5" s="324" t="s">
        <v>87</v>
      </c>
      <c r="D5" s="324" t="s">
        <v>36</v>
      </c>
      <c r="E5" s="324" t="s">
        <v>87</v>
      </c>
      <c r="F5" s="324" t="s">
        <v>36</v>
      </c>
      <c r="G5" s="324" t="s">
        <v>87</v>
      </c>
      <c r="H5" s="324" t="s">
        <v>36</v>
      </c>
      <c r="I5" s="324" t="s">
        <v>87</v>
      </c>
      <c r="J5" s="324" t="s">
        <v>36</v>
      </c>
      <c r="K5" s="324" t="s">
        <v>87</v>
      </c>
      <c r="L5" s="324" t="s">
        <v>36</v>
      </c>
      <c r="M5" s="324" t="s">
        <v>87</v>
      </c>
      <c r="N5" s="324" t="s">
        <v>36</v>
      </c>
      <c r="O5" s="324" t="s">
        <v>87</v>
      </c>
      <c r="P5" s="324" t="s">
        <v>36</v>
      </c>
      <c r="Q5" s="324" t="s">
        <v>87</v>
      </c>
      <c r="R5" s="324" t="s">
        <v>36</v>
      </c>
      <c r="S5" s="324" t="s">
        <v>87</v>
      </c>
      <c r="T5" s="324" t="s">
        <v>36</v>
      </c>
      <c r="U5" s="324" t="s">
        <v>87</v>
      </c>
      <c r="V5" s="324" t="s">
        <v>36</v>
      </c>
      <c r="W5" s="324" t="s">
        <v>87</v>
      </c>
      <c r="X5" s="324" t="s">
        <v>36</v>
      </c>
      <c r="Y5" s="324" t="s">
        <v>87</v>
      </c>
      <c r="Z5" s="324" t="s">
        <v>36</v>
      </c>
      <c r="AA5" s="324" t="s">
        <v>87</v>
      </c>
      <c r="AB5" s="324" t="s">
        <v>36</v>
      </c>
    </row>
    <row r="6" spans="1:30" x14ac:dyDescent="0.3">
      <c r="A6" s="324" t="s">
        <v>77</v>
      </c>
      <c r="B6" s="324" t="s">
        <v>72</v>
      </c>
      <c r="C6" s="324">
        <v>59</v>
      </c>
      <c r="D6" s="324">
        <v>100</v>
      </c>
      <c r="E6" s="324">
        <v>14</v>
      </c>
      <c r="F6" s="324">
        <v>100</v>
      </c>
      <c r="G6" s="324">
        <v>227</v>
      </c>
      <c r="H6" s="324">
        <v>100</v>
      </c>
      <c r="I6" s="324">
        <v>510</v>
      </c>
      <c r="J6" s="324">
        <v>100</v>
      </c>
      <c r="K6" s="324">
        <v>606</v>
      </c>
      <c r="L6" s="324">
        <v>200</v>
      </c>
      <c r="M6" s="324">
        <v>305</v>
      </c>
      <c r="N6" s="324">
        <v>100</v>
      </c>
      <c r="O6" s="324">
        <v>334</v>
      </c>
      <c r="P6" s="324">
        <v>200</v>
      </c>
      <c r="Q6" s="324">
        <v>465</v>
      </c>
      <c r="R6" s="324">
        <v>100</v>
      </c>
      <c r="S6" s="324">
        <v>556</v>
      </c>
      <c r="T6" s="324">
        <v>100</v>
      </c>
      <c r="U6" s="324">
        <v>537</v>
      </c>
      <c r="V6" s="324">
        <v>100</v>
      </c>
      <c r="W6" s="324">
        <v>179</v>
      </c>
      <c r="X6" s="324">
        <v>100</v>
      </c>
      <c r="Y6" s="324">
        <v>200</v>
      </c>
      <c r="Z6" s="324">
        <v>100</v>
      </c>
      <c r="AA6" s="327">
        <v>3993</v>
      </c>
      <c r="AB6" s="324">
        <v>100</v>
      </c>
      <c r="AD6" s="302">
        <f>C6+E6+G6+I6+K6+M6+O6+Q6+S6+U6+W6+Y6</f>
        <v>3992</v>
      </c>
    </row>
    <row r="7" spans="1:30" x14ac:dyDescent="0.3">
      <c r="A7" s="324"/>
      <c r="B7" s="324" t="s">
        <v>84</v>
      </c>
      <c r="C7" s="324">
        <v>44</v>
      </c>
      <c r="D7" s="324">
        <v>74.576271186440678</v>
      </c>
      <c r="E7" s="324">
        <v>5</v>
      </c>
      <c r="F7" s="324">
        <v>35.714285714285715</v>
      </c>
      <c r="G7" s="324">
        <v>83</v>
      </c>
      <c r="H7" s="324">
        <v>36.563876651982383</v>
      </c>
      <c r="I7" s="324">
        <v>133</v>
      </c>
      <c r="J7" s="324">
        <v>26.078431372549023</v>
      </c>
      <c r="K7" s="324">
        <v>135</v>
      </c>
      <c r="L7" s="324">
        <v>22.277227722772277</v>
      </c>
      <c r="M7" s="324">
        <v>42</v>
      </c>
      <c r="N7" s="324">
        <v>13.77049180327869</v>
      </c>
      <c r="O7" s="324">
        <v>83</v>
      </c>
      <c r="P7" s="324">
        <v>24.850299401197603</v>
      </c>
      <c r="Q7" s="324">
        <v>122</v>
      </c>
      <c r="R7" s="324">
        <v>26.236559139784948</v>
      </c>
      <c r="S7" s="324">
        <v>140</v>
      </c>
      <c r="T7" s="324">
        <v>25.179856115107913</v>
      </c>
      <c r="U7" s="324">
        <v>114</v>
      </c>
      <c r="V7" s="324">
        <v>21.229050279329609</v>
      </c>
      <c r="W7" s="324">
        <v>33</v>
      </c>
      <c r="X7" s="324">
        <v>18.435754189944134</v>
      </c>
      <c r="Y7" s="324">
        <v>24</v>
      </c>
      <c r="Z7" s="324">
        <v>12</v>
      </c>
      <c r="AA7" s="324">
        <v>959</v>
      </c>
      <c r="AB7" s="324">
        <v>24.017029802153768</v>
      </c>
    </row>
    <row r="8" spans="1:30" s="302" customFormat="1" x14ac:dyDescent="0.3">
      <c r="A8" s="324"/>
      <c r="B8" s="324">
        <v>14</v>
      </c>
      <c r="C8" s="324">
        <v>0</v>
      </c>
      <c r="D8" s="324">
        <v>0</v>
      </c>
      <c r="E8" s="324">
        <v>0</v>
      </c>
      <c r="F8" s="324">
        <v>0</v>
      </c>
      <c r="G8" s="324">
        <v>0</v>
      </c>
      <c r="H8" s="324">
        <v>0</v>
      </c>
      <c r="I8" s="324">
        <v>0</v>
      </c>
      <c r="J8" s="324">
        <v>0</v>
      </c>
      <c r="K8" s="324">
        <v>0</v>
      </c>
      <c r="L8" s="324">
        <v>0</v>
      </c>
      <c r="M8" s="324">
        <v>0</v>
      </c>
      <c r="N8" s="324">
        <v>0</v>
      </c>
      <c r="O8" s="324">
        <v>0</v>
      </c>
      <c r="P8" s="324">
        <v>0</v>
      </c>
      <c r="Q8" s="324">
        <v>0</v>
      </c>
      <c r="R8" s="324">
        <v>0</v>
      </c>
      <c r="S8" s="324">
        <v>0</v>
      </c>
      <c r="T8" s="324">
        <v>0</v>
      </c>
      <c r="U8" s="324">
        <v>0</v>
      </c>
      <c r="V8" s="324">
        <v>0</v>
      </c>
      <c r="W8" s="324">
        <v>0</v>
      </c>
      <c r="X8" s="324">
        <v>0</v>
      </c>
      <c r="Y8" s="324">
        <v>0</v>
      </c>
      <c r="Z8" s="324">
        <v>0</v>
      </c>
      <c r="AA8" s="324">
        <v>0</v>
      </c>
      <c r="AB8" s="324">
        <v>0</v>
      </c>
    </row>
    <row r="9" spans="1:30" x14ac:dyDescent="0.3">
      <c r="A9" s="324"/>
      <c r="B9" s="324">
        <v>15</v>
      </c>
      <c r="C9" s="324">
        <v>12</v>
      </c>
      <c r="D9" s="324">
        <v>20.33898305084746</v>
      </c>
      <c r="E9" s="324">
        <v>3</v>
      </c>
      <c r="F9" s="324">
        <v>21.428571428571427</v>
      </c>
      <c r="G9" s="324">
        <v>65</v>
      </c>
      <c r="H9" s="324">
        <v>28.634361233480178</v>
      </c>
      <c r="I9" s="324">
        <v>183</v>
      </c>
      <c r="J9" s="324">
        <v>35.882352941176471</v>
      </c>
      <c r="K9" s="324">
        <v>176</v>
      </c>
      <c r="L9" s="324">
        <v>29.042904290429046</v>
      </c>
      <c r="M9" s="324">
        <v>61</v>
      </c>
      <c r="N9" s="324">
        <v>20</v>
      </c>
      <c r="O9" s="324">
        <v>84</v>
      </c>
      <c r="P9" s="324">
        <v>25.149700598802394</v>
      </c>
      <c r="Q9" s="324">
        <v>124</v>
      </c>
      <c r="R9" s="324">
        <v>26.666666666666668</v>
      </c>
      <c r="S9" s="324">
        <v>137</v>
      </c>
      <c r="T9" s="324">
        <v>24.640287769784173</v>
      </c>
      <c r="U9" s="324">
        <v>141</v>
      </c>
      <c r="V9" s="324">
        <v>26.256983240223462</v>
      </c>
      <c r="W9" s="324">
        <v>52</v>
      </c>
      <c r="X9" s="324">
        <v>29.050279329608941</v>
      </c>
      <c r="Y9" s="324">
        <v>72</v>
      </c>
      <c r="Z9" s="324">
        <v>36</v>
      </c>
      <c r="AA9" s="324">
        <v>1109</v>
      </c>
      <c r="AB9" s="324">
        <v>27.773603806661658</v>
      </c>
    </row>
    <row r="10" spans="1:30" x14ac:dyDescent="0.3">
      <c r="A10" s="324"/>
      <c r="B10" s="324">
        <v>16</v>
      </c>
      <c r="C10" s="324">
        <v>15</v>
      </c>
      <c r="D10" s="324">
        <v>25.423728813559322</v>
      </c>
      <c r="E10" s="324">
        <v>8</v>
      </c>
      <c r="F10" s="324">
        <v>57.142857142857139</v>
      </c>
      <c r="G10" s="324">
        <v>91</v>
      </c>
      <c r="H10" s="324">
        <v>40.08810572687225</v>
      </c>
      <c r="I10" s="324">
        <v>258</v>
      </c>
      <c r="J10" s="324">
        <v>50.588235294117645</v>
      </c>
      <c r="K10" s="324">
        <v>317</v>
      </c>
      <c r="L10" s="324">
        <v>52.310231023102304</v>
      </c>
      <c r="M10" s="324">
        <v>93</v>
      </c>
      <c r="N10" s="324">
        <v>30.491803278688522</v>
      </c>
      <c r="O10" s="324">
        <v>141</v>
      </c>
      <c r="P10" s="324">
        <v>42.215568862275447</v>
      </c>
      <c r="Q10" s="324">
        <v>200</v>
      </c>
      <c r="R10" s="324">
        <v>43.01075268817204</v>
      </c>
      <c r="S10" s="324">
        <v>248</v>
      </c>
      <c r="T10" s="324">
        <v>44.60431654676259</v>
      </c>
      <c r="U10" s="324">
        <v>228</v>
      </c>
      <c r="V10" s="324">
        <v>42.458100558659218</v>
      </c>
      <c r="W10" s="324">
        <v>94</v>
      </c>
      <c r="X10" s="324">
        <v>52.513966480446925</v>
      </c>
      <c r="Y10" s="324">
        <v>98</v>
      </c>
      <c r="Z10" s="324">
        <v>49</v>
      </c>
      <c r="AA10" s="327">
        <v>1792</v>
      </c>
      <c r="AB10" s="324">
        <v>44.878537440520908</v>
      </c>
    </row>
    <row r="11" spans="1:30" x14ac:dyDescent="0.3">
      <c r="A11" s="324"/>
      <c r="B11" s="324">
        <v>17</v>
      </c>
      <c r="C11" s="324">
        <v>15</v>
      </c>
      <c r="D11" s="324">
        <v>25.423728813559322</v>
      </c>
      <c r="E11" s="324">
        <v>8</v>
      </c>
      <c r="F11" s="324">
        <v>57.142857142857139</v>
      </c>
      <c r="G11" s="324">
        <v>126</v>
      </c>
      <c r="H11" s="324">
        <v>55.506607929515418</v>
      </c>
      <c r="I11" s="324">
        <v>321</v>
      </c>
      <c r="J11" s="324">
        <v>62.941176470588232</v>
      </c>
      <c r="K11" s="324">
        <v>400</v>
      </c>
      <c r="L11" s="324">
        <v>66.006600660065999</v>
      </c>
      <c r="M11" s="324">
        <v>168</v>
      </c>
      <c r="N11" s="324">
        <v>55.081967213114758</v>
      </c>
      <c r="O11" s="324">
        <v>177</v>
      </c>
      <c r="P11" s="324">
        <v>52.994011976047908</v>
      </c>
      <c r="Q11" s="324">
        <v>265</v>
      </c>
      <c r="R11" s="324">
        <v>56.98924731182796</v>
      </c>
      <c r="S11" s="324">
        <v>314</v>
      </c>
      <c r="T11" s="324">
        <v>56.474820143884898</v>
      </c>
      <c r="U11" s="324">
        <v>279</v>
      </c>
      <c r="V11" s="324">
        <v>51.955307262569825</v>
      </c>
      <c r="W11" s="324">
        <v>109</v>
      </c>
      <c r="X11" s="324">
        <v>60.893854748603346</v>
      </c>
      <c r="Y11" s="324">
        <v>140</v>
      </c>
      <c r="Z11" s="324">
        <v>70</v>
      </c>
      <c r="AA11" s="327">
        <v>2323</v>
      </c>
      <c r="AB11" s="324">
        <v>58.176809416478839</v>
      </c>
    </row>
    <row r="12" spans="1:30" x14ac:dyDescent="0.3">
      <c r="A12" s="324"/>
      <c r="B12" s="324">
        <v>18</v>
      </c>
      <c r="C12" s="324">
        <v>15</v>
      </c>
      <c r="D12" s="324">
        <v>25.423728813559322</v>
      </c>
      <c r="E12" s="324">
        <v>8</v>
      </c>
      <c r="F12" s="324">
        <v>57.142857142857139</v>
      </c>
      <c r="G12" s="324">
        <v>144</v>
      </c>
      <c r="H12" s="324">
        <v>63.436123348017624</v>
      </c>
      <c r="I12" s="324">
        <v>339</v>
      </c>
      <c r="J12" s="324">
        <v>66.470588235294116</v>
      </c>
      <c r="K12" s="324">
        <v>418</v>
      </c>
      <c r="L12" s="324">
        <v>68.976897689768975</v>
      </c>
      <c r="M12" s="324">
        <v>196</v>
      </c>
      <c r="N12" s="324">
        <v>64.26229508196721</v>
      </c>
      <c r="O12" s="324">
        <v>211</v>
      </c>
      <c r="P12" s="324">
        <v>63.17365269461078</v>
      </c>
      <c r="Q12" s="324">
        <v>301</v>
      </c>
      <c r="R12" s="324">
        <v>64.731182795698928</v>
      </c>
      <c r="S12" s="324">
        <v>360</v>
      </c>
      <c r="T12" s="324">
        <v>64.748201438848923</v>
      </c>
      <c r="U12" s="324">
        <v>346</v>
      </c>
      <c r="V12" s="324">
        <v>64.432029795158286</v>
      </c>
      <c r="W12" s="324">
        <v>127</v>
      </c>
      <c r="X12" s="324">
        <v>70.949720670391059</v>
      </c>
      <c r="Y12" s="324">
        <v>144</v>
      </c>
      <c r="Z12" s="324">
        <v>72</v>
      </c>
      <c r="AA12" s="327">
        <v>2610</v>
      </c>
      <c r="AB12" s="324">
        <v>65.364387678437268</v>
      </c>
    </row>
    <row r="13" spans="1:30" x14ac:dyDescent="0.3">
      <c r="A13" s="324"/>
      <c r="B13" s="328">
        <v>19</v>
      </c>
      <c r="C13" s="328">
        <v>15</v>
      </c>
      <c r="D13" s="328">
        <v>25.423728813559322</v>
      </c>
      <c r="E13" s="328">
        <v>8</v>
      </c>
      <c r="F13" s="328">
        <v>57.142857142857139</v>
      </c>
      <c r="G13" s="328">
        <v>144</v>
      </c>
      <c r="H13" s="328">
        <v>63.436123348017624</v>
      </c>
      <c r="I13" s="328">
        <v>361</v>
      </c>
      <c r="J13" s="328">
        <v>70.784313725490193</v>
      </c>
      <c r="K13" s="328">
        <v>438</v>
      </c>
      <c r="L13" s="328">
        <v>72.277227722772281</v>
      </c>
      <c r="M13" s="328">
        <v>217</v>
      </c>
      <c r="N13" s="328">
        <v>71.147540983606561</v>
      </c>
      <c r="O13" s="328">
        <v>232</v>
      </c>
      <c r="P13" s="328">
        <v>69.461077844311376</v>
      </c>
      <c r="Q13" s="328">
        <v>317</v>
      </c>
      <c r="R13" s="328">
        <v>68.172043010752688</v>
      </c>
      <c r="S13" s="328">
        <v>382</v>
      </c>
      <c r="T13" s="328">
        <v>68.705035971223012</v>
      </c>
      <c r="U13" s="328">
        <v>371</v>
      </c>
      <c r="V13" s="328">
        <v>69.087523277467412</v>
      </c>
      <c r="W13" s="328">
        <v>137</v>
      </c>
      <c r="X13" s="328">
        <v>76.536312849162016</v>
      </c>
      <c r="Y13" s="328">
        <v>154</v>
      </c>
      <c r="Z13" s="328">
        <v>77</v>
      </c>
      <c r="AA13" s="329">
        <v>2776</v>
      </c>
      <c r="AB13" s="328">
        <v>69.521662910092658</v>
      </c>
    </row>
    <row r="14" spans="1:30" x14ac:dyDescent="0.3">
      <c r="A14" s="324"/>
      <c r="B14" s="324">
        <v>20</v>
      </c>
      <c r="C14" s="324">
        <v>15</v>
      </c>
      <c r="D14" s="324">
        <v>25.423728813559322</v>
      </c>
      <c r="E14" s="324">
        <v>8</v>
      </c>
      <c r="F14" s="324">
        <v>57.142857142857139</v>
      </c>
      <c r="G14" s="324">
        <v>144</v>
      </c>
      <c r="H14" s="324">
        <v>63.436123348017624</v>
      </c>
      <c r="I14" s="324">
        <v>368</v>
      </c>
      <c r="J14" s="324">
        <v>72.156862745098039</v>
      </c>
      <c r="K14" s="324">
        <v>451</v>
      </c>
      <c r="L14" s="324">
        <v>74.422442244224413</v>
      </c>
      <c r="M14" s="324">
        <v>249</v>
      </c>
      <c r="N14" s="324">
        <v>81.639344262295083</v>
      </c>
      <c r="O14" s="324">
        <v>244</v>
      </c>
      <c r="P14" s="324">
        <v>73.053892215568865</v>
      </c>
      <c r="Q14" s="324">
        <v>328</v>
      </c>
      <c r="R14" s="324">
        <v>70.537634408602145</v>
      </c>
      <c r="S14" s="324">
        <v>402</v>
      </c>
      <c r="T14" s="324">
        <v>72.302158273381295</v>
      </c>
      <c r="U14" s="324">
        <v>401</v>
      </c>
      <c r="V14" s="324">
        <v>74.674115456238368</v>
      </c>
      <c r="W14" s="324">
        <v>137</v>
      </c>
      <c r="X14" s="324">
        <v>76.536312849162016</v>
      </c>
      <c r="Y14" s="324">
        <v>160</v>
      </c>
      <c r="Z14" s="324">
        <v>80</v>
      </c>
      <c r="AA14" s="324">
        <v>2906</v>
      </c>
      <c r="AB14" s="324">
        <v>72.777360380666167</v>
      </c>
    </row>
    <row r="18" spans="1:21" x14ac:dyDescent="0.3">
      <c r="C18" s="303" t="s">
        <v>144</v>
      </c>
      <c r="E18" s="301" t="s">
        <v>145</v>
      </c>
      <c r="G18" s="301" t="s">
        <v>4</v>
      </c>
      <c r="I18" s="301" t="s">
        <v>146</v>
      </c>
      <c r="K18" s="301" t="s">
        <v>147</v>
      </c>
      <c r="M18" s="301" t="s">
        <v>7</v>
      </c>
      <c r="O18" s="301" t="s">
        <v>8</v>
      </c>
      <c r="Q18" s="302" t="s">
        <v>166</v>
      </c>
      <c r="S18" s="301"/>
      <c r="U18" s="301"/>
    </row>
    <row r="19" spans="1:21" x14ac:dyDescent="0.3">
      <c r="C19" s="58" t="s">
        <v>87</v>
      </c>
      <c r="D19" s="58" t="s">
        <v>36</v>
      </c>
      <c r="E19" s="58" t="s">
        <v>87</v>
      </c>
      <c r="F19" s="58" t="s">
        <v>36</v>
      </c>
      <c r="G19" s="58" t="s">
        <v>87</v>
      </c>
      <c r="H19" s="58" t="s">
        <v>36</v>
      </c>
      <c r="I19" s="58" t="s">
        <v>87</v>
      </c>
      <c r="J19" s="58" t="s">
        <v>36</v>
      </c>
      <c r="K19" s="58" t="s">
        <v>87</v>
      </c>
      <c r="L19" s="58" t="s">
        <v>36</v>
      </c>
      <c r="M19" s="58" t="s">
        <v>87</v>
      </c>
      <c r="N19" s="58" t="s">
        <v>36</v>
      </c>
      <c r="O19" s="58" t="s">
        <v>87</v>
      </c>
      <c r="P19" s="58" t="s">
        <v>36</v>
      </c>
      <c r="Q19" s="58" t="s">
        <v>87</v>
      </c>
      <c r="R19" s="58" t="s">
        <v>36</v>
      </c>
    </row>
    <row r="20" spans="1:21" x14ac:dyDescent="0.3">
      <c r="B20" s="302" t="s">
        <v>72</v>
      </c>
      <c r="C20">
        <f>C6+E6+G6</f>
        <v>300</v>
      </c>
      <c r="D20">
        <v>100</v>
      </c>
      <c r="E20" s="302">
        <f>I6</f>
        <v>510</v>
      </c>
      <c r="F20" s="302">
        <v>100</v>
      </c>
      <c r="G20" s="302">
        <f>K6</f>
        <v>606</v>
      </c>
      <c r="H20" s="302">
        <v>100</v>
      </c>
      <c r="I20" s="302">
        <f>M6</f>
        <v>305</v>
      </c>
      <c r="J20" s="302">
        <v>100</v>
      </c>
      <c r="K20" s="302">
        <f>O6</f>
        <v>334</v>
      </c>
      <c r="L20" s="302">
        <v>43.4</v>
      </c>
      <c r="M20" s="302">
        <f>Q6</f>
        <v>465</v>
      </c>
      <c r="N20" s="302">
        <v>100</v>
      </c>
      <c r="O20" s="302">
        <f>S6</f>
        <v>556</v>
      </c>
      <c r="P20" s="302">
        <v>100</v>
      </c>
      <c r="Q20">
        <f>U6+W6+Y6</f>
        <v>916</v>
      </c>
      <c r="R20">
        <v>100</v>
      </c>
      <c r="S20" s="302" t="s">
        <v>72</v>
      </c>
    </row>
    <row r="21" spans="1:21" x14ac:dyDescent="0.3">
      <c r="A21" s="302"/>
      <c r="B21" s="302" t="s">
        <v>84</v>
      </c>
      <c r="C21" s="302">
        <f t="shared" ref="C21:C28" si="0">C7+E7+G7</f>
        <v>132</v>
      </c>
      <c r="D21" s="304">
        <f>(C21/C$20)*100</f>
        <v>44</v>
      </c>
      <c r="E21" s="302">
        <f t="shared" ref="E21:O28" si="1">I7</f>
        <v>133</v>
      </c>
      <c r="F21" s="304">
        <f>(E21/E$20)*100</f>
        <v>26.078431372549023</v>
      </c>
      <c r="G21" s="302">
        <f t="shared" si="1"/>
        <v>135</v>
      </c>
      <c r="H21" s="304">
        <f>(G21/G$20)*100</f>
        <v>22.277227722772277</v>
      </c>
      <c r="I21" s="302">
        <f t="shared" si="1"/>
        <v>42</v>
      </c>
      <c r="J21" s="304">
        <f>(I21/I$20)*100</f>
        <v>13.77049180327869</v>
      </c>
      <c r="K21" s="302">
        <f t="shared" si="1"/>
        <v>83</v>
      </c>
      <c r="L21" s="304">
        <f>(K21/K$20)*100</f>
        <v>24.850299401197603</v>
      </c>
      <c r="M21" s="302">
        <f t="shared" si="1"/>
        <v>122</v>
      </c>
      <c r="N21" s="304">
        <f>(M21/M$20)*100</f>
        <v>26.236559139784948</v>
      </c>
      <c r="O21" s="302">
        <f t="shared" si="1"/>
        <v>140</v>
      </c>
      <c r="P21" s="304">
        <f>(O21/O$20)*100</f>
        <v>25.179856115107913</v>
      </c>
      <c r="Q21" s="302">
        <f>U7+W7+Y7</f>
        <v>171</v>
      </c>
      <c r="R21" s="304">
        <f>(Q21/Q$20)*100</f>
        <v>18.668122270742359</v>
      </c>
      <c r="S21" s="302" t="s">
        <v>84</v>
      </c>
    </row>
    <row r="22" spans="1:21" s="302" customFormat="1" x14ac:dyDescent="0.3">
      <c r="B22" s="302">
        <v>14</v>
      </c>
      <c r="C22" s="302">
        <f t="shared" si="0"/>
        <v>0</v>
      </c>
      <c r="D22" s="304">
        <f t="shared" ref="D22:F28" si="2">(C22/C$20)*100</f>
        <v>0</v>
      </c>
      <c r="E22" s="302">
        <f t="shared" si="1"/>
        <v>0</v>
      </c>
      <c r="F22" s="304">
        <f t="shared" si="2"/>
        <v>0</v>
      </c>
      <c r="G22" s="302">
        <f t="shared" si="1"/>
        <v>0</v>
      </c>
      <c r="H22" s="304">
        <f t="shared" ref="H22" si="3">(G22/G$20)*100</f>
        <v>0</v>
      </c>
      <c r="I22" s="302">
        <f t="shared" si="1"/>
        <v>0</v>
      </c>
      <c r="J22" s="304">
        <f t="shared" ref="J22" si="4">(I22/I$20)*100</f>
        <v>0</v>
      </c>
      <c r="K22" s="302">
        <f t="shared" si="1"/>
        <v>0</v>
      </c>
      <c r="L22" s="304">
        <f t="shared" ref="L22" si="5">(K22/K$20)*100</f>
        <v>0</v>
      </c>
      <c r="M22" s="302">
        <f t="shared" si="1"/>
        <v>0</v>
      </c>
      <c r="N22" s="304">
        <f t="shared" ref="N22" si="6">(M22/M$20)*100</f>
        <v>0</v>
      </c>
      <c r="O22" s="302">
        <f t="shared" si="1"/>
        <v>0</v>
      </c>
      <c r="P22" s="304">
        <f t="shared" ref="P22" si="7">(O22/O$20)*100</f>
        <v>0</v>
      </c>
      <c r="Q22" s="302">
        <f t="shared" ref="Q22:Q28" si="8">U8+W8+Y8</f>
        <v>0</v>
      </c>
      <c r="R22" s="304">
        <f t="shared" ref="R22" si="9">(Q22/Q$20)*100</f>
        <v>0</v>
      </c>
      <c r="S22" s="302">
        <v>14</v>
      </c>
    </row>
    <row r="23" spans="1:21" x14ac:dyDescent="0.3">
      <c r="A23" s="302"/>
      <c r="B23" s="302">
        <v>15</v>
      </c>
      <c r="C23" s="302">
        <f t="shared" si="0"/>
        <v>80</v>
      </c>
      <c r="D23" s="304">
        <f t="shared" si="2"/>
        <v>26.666666666666668</v>
      </c>
      <c r="E23" s="302">
        <f t="shared" si="1"/>
        <v>183</v>
      </c>
      <c r="F23" s="304">
        <f t="shared" si="2"/>
        <v>35.882352941176471</v>
      </c>
      <c r="G23" s="302">
        <f t="shared" si="1"/>
        <v>176</v>
      </c>
      <c r="H23" s="304">
        <f t="shared" ref="H23" si="10">(G23/G$20)*100</f>
        <v>29.042904290429046</v>
      </c>
      <c r="I23" s="302">
        <f t="shared" si="1"/>
        <v>61</v>
      </c>
      <c r="J23" s="304">
        <f t="shared" ref="J23" si="11">(I23/I$20)*100</f>
        <v>20</v>
      </c>
      <c r="K23" s="302">
        <f t="shared" si="1"/>
        <v>84</v>
      </c>
      <c r="L23" s="304">
        <f t="shared" ref="L23" si="12">(K23/K$20)*100</f>
        <v>25.149700598802394</v>
      </c>
      <c r="M23" s="302">
        <f t="shared" si="1"/>
        <v>124</v>
      </c>
      <c r="N23" s="304">
        <f t="shared" ref="N23" si="13">(M23/M$20)*100</f>
        <v>26.666666666666668</v>
      </c>
      <c r="O23" s="302">
        <f t="shared" si="1"/>
        <v>137</v>
      </c>
      <c r="P23" s="304">
        <f t="shared" ref="P23" si="14">(O23/O$20)*100</f>
        <v>24.640287769784173</v>
      </c>
      <c r="Q23" s="302">
        <f>U9+W9+Y9</f>
        <v>265</v>
      </c>
      <c r="R23" s="304">
        <f t="shared" ref="R23" si="15">(Q23/Q$20)*100</f>
        <v>28.93013100436681</v>
      </c>
      <c r="S23" s="302">
        <v>15</v>
      </c>
    </row>
    <row r="24" spans="1:21" x14ac:dyDescent="0.3">
      <c r="A24" s="302"/>
      <c r="B24" s="302">
        <v>16</v>
      </c>
      <c r="C24" s="302">
        <f t="shared" si="0"/>
        <v>114</v>
      </c>
      <c r="D24" s="304">
        <f t="shared" si="2"/>
        <v>38</v>
      </c>
      <c r="E24" s="302">
        <f t="shared" si="1"/>
        <v>258</v>
      </c>
      <c r="F24" s="304">
        <f t="shared" si="2"/>
        <v>50.588235294117645</v>
      </c>
      <c r="G24" s="302">
        <f t="shared" si="1"/>
        <v>317</v>
      </c>
      <c r="H24" s="304">
        <f t="shared" ref="H24" si="16">(G24/G$20)*100</f>
        <v>52.310231023102304</v>
      </c>
      <c r="I24" s="302">
        <f t="shared" si="1"/>
        <v>93</v>
      </c>
      <c r="J24" s="304">
        <f t="shared" ref="J24" si="17">(I24/I$20)*100</f>
        <v>30.491803278688522</v>
      </c>
      <c r="K24" s="302">
        <f t="shared" si="1"/>
        <v>141</v>
      </c>
      <c r="L24" s="304">
        <f t="shared" ref="L24" si="18">(K24/K$20)*100</f>
        <v>42.215568862275447</v>
      </c>
      <c r="M24" s="302">
        <f t="shared" si="1"/>
        <v>200</v>
      </c>
      <c r="N24" s="304">
        <f t="shared" ref="N24" si="19">(M24/M$20)*100</f>
        <v>43.01075268817204</v>
      </c>
      <c r="O24" s="302">
        <f t="shared" si="1"/>
        <v>248</v>
      </c>
      <c r="P24" s="304">
        <f t="shared" ref="P24" si="20">(O24/O$20)*100</f>
        <v>44.60431654676259</v>
      </c>
      <c r="Q24" s="302">
        <f t="shared" si="8"/>
        <v>420</v>
      </c>
      <c r="R24" s="304">
        <f t="shared" ref="R24" si="21">(Q24/Q$20)*100</f>
        <v>45.851528384279476</v>
      </c>
      <c r="S24" s="302">
        <v>16</v>
      </c>
    </row>
    <row r="25" spans="1:21" x14ac:dyDescent="0.3">
      <c r="A25" s="302"/>
      <c r="B25" s="302">
        <v>17</v>
      </c>
      <c r="C25" s="302">
        <f t="shared" si="0"/>
        <v>149</v>
      </c>
      <c r="D25" s="304">
        <f t="shared" si="2"/>
        <v>49.666666666666664</v>
      </c>
      <c r="E25" s="302">
        <f t="shared" si="1"/>
        <v>321</v>
      </c>
      <c r="F25" s="304">
        <f t="shared" si="2"/>
        <v>62.941176470588232</v>
      </c>
      <c r="G25" s="302">
        <f t="shared" si="1"/>
        <v>400</v>
      </c>
      <c r="H25" s="304">
        <f t="shared" ref="H25" si="22">(G25/G$20)*100</f>
        <v>66.006600660065999</v>
      </c>
      <c r="I25" s="302">
        <f t="shared" si="1"/>
        <v>168</v>
      </c>
      <c r="J25" s="304">
        <f t="shared" ref="J25" si="23">(I25/I$20)*100</f>
        <v>55.081967213114758</v>
      </c>
      <c r="K25" s="302">
        <f t="shared" si="1"/>
        <v>177</v>
      </c>
      <c r="L25" s="304">
        <f t="shared" ref="L25" si="24">(K25/K$20)*100</f>
        <v>52.994011976047908</v>
      </c>
      <c r="M25" s="302">
        <f t="shared" si="1"/>
        <v>265</v>
      </c>
      <c r="N25" s="304">
        <f t="shared" ref="N25" si="25">(M25/M$20)*100</f>
        <v>56.98924731182796</v>
      </c>
      <c r="O25" s="302">
        <f t="shared" si="1"/>
        <v>314</v>
      </c>
      <c r="P25" s="304">
        <f t="shared" ref="P25" si="26">(O25/O$20)*100</f>
        <v>56.474820143884898</v>
      </c>
      <c r="Q25" s="302">
        <f t="shared" si="8"/>
        <v>528</v>
      </c>
      <c r="R25" s="304">
        <f t="shared" ref="R25" si="27">(Q25/Q$20)*100</f>
        <v>57.641921397379917</v>
      </c>
      <c r="S25" s="302">
        <v>17</v>
      </c>
    </row>
    <row r="26" spans="1:21" x14ac:dyDescent="0.3">
      <c r="A26" s="302"/>
      <c r="B26" s="302">
        <v>18</v>
      </c>
      <c r="C26" s="302">
        <f t="shared" si="0"/>
        <v>167</v>
      </c>
      <c r="D26" s="304">
        <f t="shared" si="2"/>
        <v>55.666666666666664</v>
      </c>
      <c r="E26" s="302">
        <f t="shared" si="1"/>
        <v>339</v>
      </c>
      <c r="F26" s="304">
        <f t="shared" si="2"/>
        <v>66.470588235294116</v>
      </c>
      <c r="G26" s="302">
        <f t="shared" si="1"/>
        <v>418</v>
      </c>
      <c r="H26" s="304">
        <f t="shared" ref="H26" si="28">(G26/G$20)*100</f>
        <v>68.976897689768975</v>
      </c>
      <c r="I26" s="302">
        <f t="shared" si="1"/>
        <v>196</v>
      </c>
      <c r="J26" s="304">
        <f t="shared" ref="J26" si="29">(I26/I$20)*100</f>
        <v>64.26229508196721</v>
      </c>
      <c r="K26" s="302">
        <f t="shared" si="1"/>
        <v>211</v>
      </c>
      <c r="L26" s="304">
        <f t="shared" ref="L26" si="30">(K26/K$20)*100</f>
        <v>63.17365269461078</v>
      </c>
      <c r="M26" s="302">
        <f t="shared" si="1"/>
        <v>301</v>
      </c>
      <c r="N26" s="304">
        <f t="shared" ref="N26" si="31">(M26/M$20)*100</f>
        <v>64.731182795698928</v>
      </c>
      <c r="O26" s="302">
        <f t="shared" si="1"/>
        <v>360</v>
      </c>
      <c r="P26" s="304">
        <f t="shared" ref="P26" si="32">(O26/O$20)*100</f>
        <v>64.748201438848923</v>
      </c>
      <c r="Q26" s="302">
        <f t="shared" si="8"/>
        <v>617</v>
      </c>
      <c r="R26" s="304">
        <f t="shared" ref="R26" si="33">(Q26/Q$20)*100</f>
        <v>67.358078602620083</v>
      </c>
      <c r="S26" s="302">
        <v>18</v>
      </c>
    </row>
    <row r="27" spans="1:21" x14ac:dyDescent="0.3">
      <c r="A27" s="302"/>
      <c r="B27" s="302">
        <v>19</v>
      </c>
      <c r="C27" s="302">
        <f t="shared" si="0"/>
        <v>167</v>
      </c>
      <c r="D27" s="304">
        <f t="shared" si="2"/>
        <v>55.666666666666664</v>
      </c>
      <c r="E27" s="302">
        <f t="shared" si="1"/>
        <v>361</v>
      </c>
      <c r="F27" s="304">
        <f t="shared" si="2"/>
        <v>70.784313725490193</v>
      </c>
      <c r="G27" s="302">
        <f t="shared" si="1"/>
        <v>438</v>
      </c>
      <c r="H27" s="304">
        <f t="shared" ref="H27" si="34">(G27/G$20)*100</f>
        <v>72.277227722772281</v>
      </c>
      <c r="I27" s="302">
        <f t="shared" si="1"/>
        <v>217</v>
      </c>
      <c r="J27" s="304">
        <f t="shared" ref="J27" si="35">(I27/I$20)*100</f>
        <v>71.147540983606561</v>
      </c>
      <c r="K27" s="302">
        <f t="shared" si="1"/>
        <v>232</v>
      </c>
      <c r="L27" s="304">
        <f t="shared" ref="L27" si="36">(K27/K$20)*100</f>
        <v>69.461077844311376</v>
      </c>
      <c r="M27" s="302">
        <f t="shared" si="1"/>
        <v>317</v>
      </c>
      <c r="N27" s="304">
        <f t="shared" ref="N27" si="37">(M27/M$20)*100</f>
        <v>68.172043010752688</v>
      </c>
      <c r="O27" s="302">
        <f t="shared" si="1"/>
        <v>382</v>
      </c>
      <c r="P27" s="304">
        <f t="shared" ref="P27" si="38">(O27/O$20)*100</f>
        <v>68.705035971223012</v>
      </c>
      <c r="Q27" s="302">
        <f t="shared" si="8"/>
        <v>662</v>
      </c>
      <c r="R27" s="304">
        <f t="shared" ref="R27" si="39">(Q27/Q$20)*100</f>
        <v>72.270742358078593</v>
      </c>
      <c r="S27" s="302">
        <v>19</v>
      </c>
    </row>
    <row r="28" spans="1:21" x14ac:dyDescent="0.3">
      <c r="A28" s="302"/>
      <c r="B28" s="302">
        <v>20</v>
      </c>
      <c r="C28" s="302">
        <f t="shared" si="0"/>
        <v>167</v>
      </c>
      <c r="D28" s="304">
        <f t="shared" si="2"/>
        <v>55.666666666666664</v>
      </c>
      <c r="E28" s="302">
        <f t="shared" si="1"/>
        <v>368</v>
      </c>
      <c r="F28" s="304">
        <f t="shared" si="2"/>
        <v>72.156862745098039</v>
      </c>
      <c r="G28" s="302">
        <f t="shared" si="1"/>
        <v>451</v>
      </c>
      <c r="H28" s="304">
        <f t="shared" ref="H28" si="40">(G28/G$20)*100</f>
        <v>74.422442244224413</v>
      </c>
      <c r="I28" s="302">
        <f t="shared" si="1"/>
        <v>249</v>
      </c>
      <c r="J28" s="304">
        <f t="shared" ref="J28" si="41">(I28/I$20)*100</f>
        <v>81.639344262295083</v>
      </c>
      <c r="K28" s="302">
        <f t="shared" si="1"/>
        <v>244</v>
      </c>
      <c r="L28" s="304">
        <f t="shared" ref="L28" si="42">(K28/K$20)*100</f>
        <v>73.053892215568865</v>
      </c>
      <c r="M28" s="302">
        <f t="shared" si="1"/>
        <v>328</v>
      </c>
      <c r="N28" s="304">
        <f t="shared" ref="N28" si="43">(M28/M$20)*100</f>
        <v>70.537634408602145</v>
      </c>
      <c r="O28" s="302">
        <f t="shared" si="1"/>
        <v>402</v>
      </c>
      <c r="P28" s="304">
        <f t="shared" ref="P28" si="44">(O28/O$20)*100</f>
        <v>72.302158273381295</v>
      </c>
      <c r="Q28" s="302">
        <f t="shared" si="8"/>
        <v>698</v>
      </c>
      <c r="R28" s="304">
        <f t="shared" ref="R28" si="45">(Q28/Q$20)*100</f>
        <v>76.200873362445407</v>
      </c>
      <c r="S28" s="302">
        <v>20</v>
      </c>
    </row>
    <row r="29" spans="1:21" x14ac:dyDescent="0.3">
      <c r="B29" s="302"/>
      <c r="C29" s="302"/>
      <c r="D29" s="304"/>
      <c r="E29" s="302"/>
      <c r="F29" s="302"/>
      <c r="G29" s="302"/>
      <c r="H29" s="302"/>
      <c r="I29" s="302"/>
      <c r="J29" s="302"/>
      <c r="K29" s="302"/>
      <c r="L29" s="302"/>
      <c r="M29" s="302"/>
      <c r="N29" s="302"/>
      <c r="O29" s="302"/>
      <c r="P29" s="302"/>
      <c r="Q29" s="302"/>
      <c r="R29" s="302"/>
    </row>
    <row r="30" spans="1:21" x14ac:dyDescent="0.3">
      <c r="B30" s="302"/>
      <c r="C30" s="302"/>
      <c r="D30" s="304"/>
      <c r="E30" s="302"/>
      <c r="F30" s="302"/>
      <c r="G30" s="302"/>
      <c r="H30" s="302"/>
      <c r="I30" s="302"/>
      <c r="J30" s="302"/>
      <c r="K30" s="302"/>
      <c r="L30" s="302"/>
      <c r="M30" s="302"/>
      <c r="N30" s="302"/>
      <c r="O30" s="302"/>
      <c r="P30" s="302"/>
      <c r="Q30" s="302"/>
      <c r="R30" s="302"/>
    </row>
    <row r="31" spans="1:21" x14ac:dyDescent="0.3">
      <c r="B31" s="302"/>
      <c r="C31" s="302"/>
      <c r="D31" s="304"/>
      <c r="E31" s="302"/>
      <c r="F31" s="302"/>
      <c r="G31" s="302"/>
      <c r="H31" s="302"/>
      <c r="I31" s="302"/>
      <c r="J31" s="302"/>
      <c r="K31" s="302"/>
      <c r="L31" s="302"/>
      <c r="M31" s="302"/>
      <c r="N31" s="302"/>
      <c r="O31" s="302"/>
      <c r="P31" s="302"/>
      <c r="Q31" s="302"/>
      <c r="R31" s="302"/>
    </row>
    <row r="32" spans="1:21" x14ac:dyDescent="0.3">
      <c r="B32" s="302"/>
      <c r="C32" s="302"/>
      <c r="D32" s="304"/>
      <c r="E32" s="302"/>
      <c r="F32" s="302"/>
      <c r="G32" s="302"/>
      <c r="H32" s="302"/>
      <c r="I32" s="302"/>
      <c r="J32" s="302"/>
      <c r="K32" s="302"/>
      <c r="L32" s="302"/>
      <c r="M32" s="302"/>
      <c r="N32" s="302"/>
      <c r="O32" s="302"/>
      <c r="P32" s="302"/>
      <c r="Q32" s="302"/>
      <c r="R32" s="302"/>
    </row>
    <row r="33" spans="1:30" x14ac:dyDescent="0.3">
      <c r="B33" s="302"/>
      <c r="C33" s="302"/>
      <c r="D33" s="304"/>
      <c r="E33" s="302"/>
      <c r="F33" s="302"/>
      <c r="G33" s="302"/>
      <c r="H33" s="302"/>
      <c r="I33" s="302"/>
      <c r="J33" s="302"/>
      <c r="K33" s="302"/>
      <c r="L33" s="302"/>
      <c r="M33" s="302"/>
      <c r="N33" s="302"/>
      <c r="O33" s="302"/>
      <c r="P33" s="302"/>
      <c r="Q33" s="302"/>
      <c r="R33" s="302"/>
    </row>
    <row r="34" spans="1:30" x14ac:dyDescent="0.3">
      <c r="B34" s="325" t="s">
        <v>23</v>
      </c>
      <c r="C34" s="325"/>
      <c r="D34" s="325"/>
      <c r="E34" s="325"/>
      <c r="F34" s="325"/>
      <c r="G34" s="325"/>
      <c r="H34" s="325"/>
      <c r="I34" s="325"/>
      <c r="J34" s="325"/>
      <c r="K34" s="325"/>
      <c r="L34" s="325"/>
      <c r="M34" s="325"/>
      <c r="N34" s="325"/>
    </row>
    <row r="35" spans="1:30" x14ac:dyDescent="0.3">
      <c r="B35" s="302" t="s">
        <v>72</v>
      </c>
      <c r="C35" s="302">
        <v>1</v>
      </c>
      <c r="D35" s="302">
        <v>2</v>
      </c>
      <c r="E35" s="302">
        <v>3</v>
      </c>
      <c r="F35" s="302">
        <v>4</v>
      </c>
      <c r="G35" s="302">
        <v>5</v>
      </c>
      <c r="H35" s="302">
        <v>6</v>
      </c>
      <c r="I35" s="302">
        <v>7</v>
      </c>
      <c r="J35" s="302">
        <v>8</v>
      </c>
      <c r="K35" s="302">
        <v>9</v>
      </c>
      <c r="L35" s="302">
        <v>10</v>
      </c>
      <c r="M35" s="302">
        <v>11</v>
      </c>
      <c r="N35" s="302">
        <v>12</v>
      </c>
      <c r="Q35" s="302"/>
    </row>
    <row r="36" spans="1:30" x14ac:dyDescent="0.3">
      <c r="B36" s="302" t="s">
        <v>84</v>
      </c>
      <c r="C36" s="304">
        <f>D21</f>
        <v>44</v>
      </c>
      <c r="D36" s="304">
        <f>D21</f>
        <v>44</v>
      </c>
      <c r="E36" s="304">
        <f>D21</f>
        <v>44</v>
      </c>
      <c r="F36" s="304">
        <f>F21</f>
        <v>26.078431372549023</v>
      </c>
      <c r="G36" s="304">
        <f>H21</f>
        <v>22.277227722772277</v>
      </c>
      <c r="H36" s="304">
        <f>J21</f>
        <v>13.77049180327869</v>
      </c>
      <c r="I36" s="304">
        <f>L21</f>
        <v>24.850299401197603</v>
      </c>
      <c r="J36" s="304">
        <f>N21</f>
        <v>26.236559139784948</v>
      </c>
      <c r="K36" s="304">
        <f>P21</f>
        <v>25.179856115107913</v>
      </c>
      <c r="L36" s="304">
        <f>R21</f>
        <v>18.668122270742359</v>
      </c>
      <c r="M36" s="304">
        <f>R21</f>
        <v>18.668122270742359</v>
      </c>
      <c r="N36" s="304">
        <f>R21</f>
        <v>18.668122270742359</v>
      </c>
    </row>
    <row r="37" spans="1:30" x14ac:dyDescent="0.3">
      <c r="B37">
        <v>14</v>
      </c>
      <c r="C37" s="304">
        <f t="shared" ref="C37:C43" si="46">D22</f>
        <v>0</v>
      </c>
      <c r="D37" s="304">
        <f t="shared" ref="D37:D43" si="47">D22</f>
        <v>0</v>
      </c>
      <c r="E37" s="304">
        <f t="shared" ref="E37:E43" si="48">D22</f>
        <v>0</v>
      </c>
      <c r="F37" s="304">
        <f t="shared" ref="F37:F43" si="49">F22</f>
        <v>0</v>
      </c>
      <c r="G37" s="304">
        <f t="shared" ref="G37:G43" si="50">H22</f>
        <v>0</v>
      </c>
      <c r="H37" s="304">
        <f t="shared" ref="H37:H43" si="51">J22</f>
        <v>0</v>
      </c>
      <c r="I37" s="304">
        <f t="shared" ref="I37:I43" si="52">L22</f>
        <v>0</v>
      </c>
      <c r="J37" s="304">
        <f t="shared" ref="J37:J43" si="53">N22</f>
        <v>0</v>
      </c>
      <c r="K37" s="304">
        <f t="shared" ref="K37:K43" si="54">P22</f>
        <v>0</v>
      </c>
      <c r="L37" s="304">
        <f t="shared" ref="L37:L43" si="55">R22</f>
        <v>0</v>
      </c>
      <c r="M37" s="304">
        <f t="shared" ref="M37:M43" si="56">R22</f>
        <v>0</v>
      </c>
      <c r="N37" s="304">
        <f t="shared" ref="N37:N43" si="57">R22</f>
        <v>0</v>
      </c>
    </row>
    <row r="38" spans="1:30" x14ac:dyDescent="0.3">
      <c r="B38" s="302">
        <v>15</v>
      </c>
      <c r="C38" s="304">
        <f t="shared" si="46"/>
        <v>26.666666666666668</v>
      </c>
      <c r="D38" s="304">
        <f t="shared" si="47"/>
        <v>26.666666666666668</v>
      </c>
      <c r="E38" s="304">
        <f t="shared" si="48"/>
        <v>26.666666666666668</v>
      </c>
      <c r="F38" s="304">
        <f t="shared" si="49"/>
        <v>35.882352941176471</v>
      </c>
      <c r="G38" s="304">
        <f t="shared" si="50"/>
        <v>29.042904290429046</v>
      </c>
      <c r="H38" s="304">
        <f t="shared" si="51"/>
        <v>20</v>
      </c>
      <c r="I38" s="304">
        <f t="shared" si="52"/>
        <v>25.149700598802394</v>
      </c>
      <c r="J38" s="304">
        <f t="shared" si="53"/>
        <v>26.666666666666668</v>
      </c>
      <c r="K38" s="304">
        <f t="shared" si="54"/>
        <v>24.640287769784173</v>
      </c>
      <c r="L38" s="304">
        <f t="shared" si="55"/>
        <v>28.93013100436681</v>
      </c>
      <c r="M38" s="304">
        <f t="shared" si="56"/>
        <v>28.93013100436681</v>
      </c>
      <c r="N38" s="304">
        <f t="shared" si="57"/>
        <v>28.93013100436681</v>
      </c>
    </row>
    <row r="39" spans="1:30" x14ac:dyDescent="0.3">
      <c r="B39" s="302">
        <v>16</v>
      </c>
      <c r="C39" s="304">
        <f t="shared" si="46"/>
        <v>38</v>
      </c>
      <c r="D39" s="304">
        <f t="shared" si="47"/>
        <v>38</v>
      </c>
      <c r="E39" s="304">
        <f t="shared" si="48"/>
        <v>38</v>
      </c>
      <c r="F39" s="304">
        <f t="shared" si="49"/>
        <v>50.588235294117645</v>
      </c>
      <c r="G39" s="304">
        <f t="shared" si="50"/>
        <v>52.310231023102304</v>
      </c>
      <c r="H39" s="304">
        <f t="shared" si="51"/>
        <v>30.491803278688522</v>
      </c>
      <c r="I39" s="304">
        <f t="shared" si="52"/>
        <v>42.215568862275447</v>
      </c>
      <c r="J39" s="304">
        <f t="shared" si="53"/>
        <v>43.01075268817204</v>
      </c>
      <c r="K39" s="304">
        <f t="shared" si="54"/>
        <v>44.60431654676259</v>
      </c>
      <c r="L39" s="304">
        <f t="shared" si="55"/>
        <v>45.851528384279476</v>
      </c>
      <c r="M39" s="304">
        <f t="shared" si="56"/>
        <v>45.851528384279476</v>
      </c>
      <c r="N39" s="304">
        <f t="shared" si="57"/>
        <v>45.851528384279476</v>
      </c>
    </row>
    <row r="40" spans="1:30" x14ac:dyDescent="0.3">
      <c r="B40" s="302">
        <v>17</v>
      </c>
      <c r="C40" s="304">
        <f t="shared" si="46"/>
        <v>49.666666666666664</v>
      </c>
      <c r="D40" s="304">
        <f t="shared" si="47"/>
        <v>49.666666666666664</v>
      </c>
      <c r="E40" s="304">
        <f t="shared" si="48"/>
        <v>49.666666666666664</v>
      </c>
      <c r="F40" s="304">
        <f t="shared" si="49"/>
        <v>62.941176470588232</v>
      </c>
      <c r="G40" s="304">
        <f t="shared" si="50"/>
        <v>66.006600660065999</v>
      </c>
      <c r="H40" s="304">
        <f t="shared" si="51"/>
        <v>55.081967213114758</v>
      </c>
      <c r="I40" s="304">
        <f t="shared" si="52"/>
        <v>52.994011976047908</v>
      </c>
      <c r="J40" s="304">
        <f t="shared" si="53"/>
        <v>56.98924731182796</v>
      </c>
      <c r="K40" s="304">
        <f t="shared" si="54"/>
        <v>56.474820143884898</v>
      </c>
      <c r="L40" s="304">
        <f t="shared" si="55"/>
        <v>57.641921397379917</v>
      </c>
      <c r="M40" s="304">
        <f t="shared" si="56"/>
        <v>57.641921397379917</v>
      </c>
      <c r="N40" s="304">
        <f t="shared" si="57"/>
        <v>57.641921397379917</v>
      </c>
    </row>
    <row r="41" spans="1:30" x14ac:dyDescent="0.3">
      <c r="B41" s="302">
        <v>18</v>
      </c>
      <c r="C41" s="304">
        <f t="shared" si="46"/>
        <v>55.666666666666664</v>
      </c>
      <c r="D41" s="304">
        <f t="shared" si="47"/>
        <v>55.666666666666664</v>
      </c>
      <c r="E41" s="304">
        <f t="shared" si="48"/>
        <v>55.666666666666664</v>
      </c>
      <c r="F41" s="304">
        <f t="shared" si="49"/>
        <v>66.470588235294116</v>
      </c>
      <c r="G41" s="304">
        <f t="shared" si="50"/>
        <v>68.976897689768975</v>
      </c>
      <c r="H41" s="304">
        <f t="shared" si="51"/>
        <v>64.26229508196721</v>
      </c>
      <c r="I41" s="304">
        <f t="shared" si="52"/>
        <v>63.17365269461078</v>
      </c>
      <c r="J41" s="304">
        <f t="shared" si="53"/>
        <v>64.731182795698928</v>
      </c>
      <c r="K41" s="304">
        <f t="shared" si="54"/>
        <v>64.748201438848923</v>
      </c>
      <c r="L41" s="304">
        <f t="shared" si="55"/>
        <v>67.358078602620083</v>
      </c>
      <c r="M41" s="304">
        <f t="shared" si="56"/>
        <v>67.358078602620083</v>
      </c>
      <c r="N41" s="304">
        <f t="shared" si="57"/>
        <v>67.358078602620083</v>
      </c>
    </row>
    <row r="42" spans="1:30" x14ac:dyDescent="0.3">
      <c r="B42" s="302">
        <v>19</v>
      </c>
      <c r="C42" s="304">
        <f t="shared" si="46"/>
        <v>55.666666666666664</v>
      </c>
      <c r="D42" s="304">
        <f t="shared" si="47"/>
        <v>55.666666666666664</v>
      </c>
      <c r="E42" s="304">
        <f t="shared" si="48"/>
        <v>55.666666666666664</v>
      </c>
      <c r="F42" s="304">
        <f t="shared" si="49"/>
        <v>70.784313725490193</v>
      </c>
      <c r="G42" s="304">
        <f t="shared" si="50"/>
        <v>72.277227722772281</v>
      </c>
      <c r="H42" s="304">
        <f t="shared" si="51"/>
        <v>71.147540983606561</v>
      </c>
      <c r="I42" s="304">
        <f t="shared" si="52"/>
        <v>69.461077844311376</v>
      </c>
      <c r="J42" s="304">
        <f t="shared" si="53"/>
        <v>68.172043010752688</v>
      </c>
      <c r="K42" s="304">
        <f t="shared" si="54"/>
        <v>68.705035971223012</v>
      </c>
      <c r="L42" s="304">
        <f t="shared" si="55"/>
        <v>72.270742358078593</v>
      </c>
      <c r="M42" s="304">
        <f t="shared" si="56"/>
        <v>72.270742358078593</v>
      </c>
      <c r="N42" s="304">
        <f t="shared" si="57"/>
        <v>72.270742358078593</v>
      </c>
    </row>
    <row r="43" spans="1:30" x14ac:dyDescent="0.3">
      <c r="B43" s="302">
        <v>20</v>
      </c>
      <c r="C43" s="304">
        <f t="shared" si="46"/>
        <v>55.666666666666664</v>
      </c>
      <c r="D43" s="304">
        <f t="shared" si="47"/>
        <v>55.666666666666664</v>
      </c>
      <c r="E43" s="304">
        <f t="shared" si="48"/>
        <v>55.666666666666664</v>
      </c>
      <c r="F43" s="304">
        <f t="shared" si="49"/>
        <v>72.156862745098039</v>
      </c>
      <c r="G43" s="304">
        <f t="shared" si="50"/>
        <v>74.422442244224413</v>
      </c>
      <c r="H43" s="304">
        <f t="shared" si="51"/>
        <v>81.639344262295083</v>
      </c>
      <c r="I43" s="304">
        <f t="shared" si="52"/>
        <v>73.053892215568865</v>
      </c>
      <c r="J43" s="304">
        <f t="shared" si="53"/>
        <v>70.537634408602145</v>
      </c>
      <c r="K43" s="304">
        <f t="shared" si="54"/>
        <v>72.302158273381295</v>
      </c>
      <c r="L43" s="304">
        <f t="shared" si="55"/>
        <v>76.200873362445407</v>
      </c>
      <c r="M43" s="304">
        <f t="shared" si="56"/>
        <v>76.200873362445407</v>
      </c>
      <c r="N43" s="304">
        <f t="shared" si="57"/>
        <v>76.200873362445407</v>
      </c>
    </row>
    <row r="44" spans="1:30" x14ac:dyDescent="0.3">
      <c r="E44" s="302"/>
      <c r="F44" s="74"/>
      <c r="G44" s="74"/>
      <c r="H44" s="74"/>
      <c r="I44" s="74"/>
      <c r="J44" s="74"/>
      <c r="K44" s="74"/>
      <c r="M44" s="302"/>
      <c r="N44" s="302"/>
    </row>
    <row r="45" spans="1:30" x14ac:dyDescent="0.3">
      <c r="A45" s="319"/>
      <c r="B45" s="319"/>
      <c r="C45" s="319"/>
      <c r="D45" s="319"/>
      <c r="E45" s="319"/>
      <c r="F45" s="319" t="s">
        <v>24</v>
      </c>
      <c r="G45" s="319"/>
      <c r="H45" s="319"/>
      <c r="I45" s="319"/>
      <c r="J45" s="319"/>
      <c r="K45" s="319"/>
      <c r="L45" s="319"/>
      <c r="M45" s="319"/>
      <c r="N45" s="319"/>
      <c r="O45" s="319"/>
      <c r="P45" s="319"/>
      <c r="Q45" s="319"/>
      <c r="R45" s="319"/>
      <c r="S45" s="319"/>
      <c r="T45" s="319"/>
      <c r="U45" s="319"/>
      <c r="V45" s="319"/>
      <c r="W45" s="319"/>
      <c r="X45" s="319"/>
      <c r="Y45" s="319"/>
      <c r="Z45" s="319"/>
      <c r="AA45" s="319"/>
      <c r="AB45" s="319"/>
      <c r="AC45" s="302"/>
      <c r="AD45" s="302"/>
    </row>
    <row r="46" spans="1:30" x14ac:dyDescent="0.3">
      <c r="A46" s="319" t="s">
        <v>24</v>
      </c>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02"/>
      <c r="AD46" s="302"/>
    </row>
    <row r="47" spans="1:30" x14ac:dyDescent="0.3">
      <c r="A47" s="319"/>
      <c r="B47" s="319"/>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02"/>
      <c r="AD47" s="302"/>
    </row>
    <row r="48" spans="1:30" ht="15.6" x14ac:dyDescent="0.3">
      <c r="A48" s="319" t="s">
        <v>50</v>
      </c>
      <c r="B48" s="319" t="s">
        <v>50</v>
      </c>
      <c r="C48" s="320">
        <v>1</v>
      </c>
      <c r="D48" s="319"/>
      <c r="E48" s="320">
        <v>2</v>
      </c>
      <c r="F48" s="319"/>
      <c r="G48" s="320">
        <v>3</v>
      </c>
      <c r="H48" s="319"/>
      <c r="I48" s="320">
        <v>4</v>
      </c>
      <c r="J48" s="319"/>
      <c r="K48" s="320">
        <v>5</v>
      </c>
      <c r="L48" s="319"/>
      <c r="M48" s="320">
        <v>6</v>
      </c>
      <c r="N48" s="319"/>
      <c r="O48" s="320">
        <v>7</v>
      </c>
      <c r="P48" s="319"/>
      <c r="Q48" s="320">
        <v>8</v>
      </c>
      <c r="R48" s="319"/>
      <c r="S48" s="320">
        <v>9</v>
      </c>
      <c r="T48" s="319"/>
      <c r="U48" s="320">
        <v>10</v>
      </c>
      <c r="V48" s="319"/>
      <c r="W48" s="320">
        <v>11</v>
      </c>
      <c r="X48" s="319"/>
      <c r="Y48" s="320">
        <v>12</v>
      </c>
      <c r="Z48" s="319"/>
      <c r="AA48" s="319" t="s">
        <v>86</v>
      </c>
      <c r="AB48" s="319"/>
      <c r="AC48" s="302"/>
      <c r="AD48" s="302"/>
    </row>
    <row r="49" spans="1:30" x14ac:dyDescent="0.3">
      <c r="A49" s="319" t="s">
        <v>50</v>
      </c>
      <c r="B49" s="319"/>
      <c r="C49" s="319" t="s">
        <v>87</v>
      </c>
      <c r="D49" s="319" t="s">
        <v>36</v>
      </c>
      <c r="E49" s="319" t="s">
        <v>87</v>
      </c>
      <c r="F49" s="319" t="s">
        <v>36</v>
      </c>
      <c r="G49" s="319" t="s">
        <v>87</v>
      </c>
      <c r="H49" s="319" t="s">
        <v>36</v>
      </c>
      <c r="I49" s="319" t="s">
        <v>87</v>
      </c>
      <c r="J49" s="319" t="s">
        <v>36</v>
      </c>
      <c r="K49" s="319" t="s">
        <v>87</v>
      </c>
      <c r="L49" s="319" t="s">
        <v>36</v>
      </c>
      <c r="M49" s="319" t="s">
        <v>87</v>
      </c>
      <c r="N49" s="319" t="s">
        <v>36</v>
      </c>
      <c r="O49" s="319" t="s">
        <v>87</v>
      </c>
      <c r="P49" s="319" t="s">
        <v>36</v>
      </c>
      <c r="Q49" s="319" t="s">
        <v>87</v>
      </c>
      <c r="R49" s="319" t="s">
        <v>36</v>
      </c>
      <c r="S49" s="319" t="s">
        <v>87</v>
      </c>
      <c r="T49" s="319" t="s">
        <v>36</v>
      </c>
      <c r="U49" s="319" t="s">
        <v>87</v>
      </c>
      <c r="V49" s="319" t="s">
        <v>36</v>
      </c>
      <c r="W49" s="319" t="s">
        <v>87</v>
      </c>
      <c r="X49" s="319" t="s">
        <v>36</v>
      </c>
      <c r="Y49" s="319" t="s">
        <v>87</v>
      </c>
      <c r="Z49" s="319" t="s">
        <v>36</v>
      </c>
      <c r="AA49" s="319" t="s">
        <v>87</v>
      </c>
      <c r="AB49" s="319" t="s">
        <v>36</v>
      </c>
      <c r="AC49" s="302"/>
      <c r="AD49" s="302"/>
    </row>
    <row r="50" spans="1:30" x14ac:dyDescent="0.3">
      <c r="A50" s="319" t="s">
        <v>24</v>
      </c>
      <c r="B50" s="319" t="s">
        <v>72</v>
      </c>
      <c r="C50" s="319">
        <v>2</v>
      </c>
      <c r="D50" s="319">
        <v>100</v>
      </c>
      <c r="E50" s="319">
        <v>2</v>
      </c>
      <c r="F50" s="319">
        <v>100</v>
      </c>
      <c r="G50" s="319">
        <v>31</v>
      </c>
      <c r="H50" s="319">
        <v>100</v>
      </c>
      <c r="I50" s="319">
        <v>0</v>
      </c>
      <c r="J50" s="319">
        <v>0</v>
      </c>
      <c r="K50" s="319">
        <v>66</v>
      </c>
      <c r="L50" s="319">
        <v>100</v>
      </c>
      <c r="M50" s="319">
        <v>112</v>
      </c>
      <c r="N50" s="319">
        <v>100</v>
      </c>
      <c r="O50" s="319">
        <v>92</v>
      </c>
      <c r="P50" s="319">
        <v>43.4</v>
      </c>
      <c r="Q50" s="319">
        <v>87</v>
      </c>
      <c r="R50" s="319">
        <v>100</v>
      </c>
      <c r="S50" s="319">
        <v>136</v>
      </c>
      <c r="T50" s="319">
        <v>100</v>
      </c>
      <c r="U50" s="319">
        <v>59</v>
      </c>
      <c r="V50" s="319">
        <v>100</v>
      </c>
      <c r="W50" s="319">
        <v>33</v>
      </c>
      <c r="X50" s="319">
        <v>100</v>
      </c>
      <c r="Y50" s="319">
        <v>5</v>
      </c>
      <c r="Z50" s="319">
        <v>100</v>
      </c>
      <c r="AA50" s="321">
        <v>628</v>
      </c>
      <c r="AB50" s="319">
        <v>100</v>
      </c>
      <c r="AC50" s="302"/>
      <c r="AD50" s="302">
        <f>C50+E50+G50+I50+K50+M50+O50+Q50+S50+U50+W50+Y50</f>
        <v>625</v>
      </c>
    </row>
    <row r="51" spans="1:30" x14ac:dyDescent="0.3">
      <c r="A51" s="319"/>
      <c r="B51" s="319" t="s">
        <v>84</v>
      </c>
      <c r="C51" s="319">
        <v>2</v>
      </c>
      <c r="D51" s="319">
        <v>100</v>
      </c>
      <c r="E51" s="319">
        <v>2</v>
      </c>
      <c r="F51" s="319">
        <v>0</v>
      </c>
      <c r="G51" s="319">
        <v>17</v>
      </c>
      <c r="H51" s="319">
        <v>54.838709677419352</v>
      </c>
      <c r="I51" s="319">
        <v>0</v>
      </c>
      <c r="J51" s="319">
        <v>0</v>
      </c>
      <c r="K51" s="319">
        <v>10</v>
      </c>
      <c r="L51" s="319">
        <v>15.151515151515152</v>
      </c>
      <c r="M51" s="319">
        <v>54</v>
      </c>
      <c r="N51" s="319">
        <v>48.214285714285715</v>
      </c>
      <c r="O51" s="319">
        <v>66</v>
      </c>
      <c r="P51" s="319">
        <v>71.739130434782609</v>
      </c>
      <c r="Q51" s="319">
        <v>61</v>
      </c>
      <c r="R51" s="319">
        <v>70.114942528735639</v>
      </c>
      <c r="S51" s="319">
        <v>54</v>
      </c>
      <c r="T51" s="319">
        <v>39.705882352941174</v>
      </c>
      <c r="U51" s="319">
        <v>12</v>
      </c>
      <c r="V51" s="319">
        <v>20.33898305084746</v>
      </c>
      <c r="W51" s="319">
        <v>14</v>
      </c>
      <c r="X51" s="319">
        <v>42.424242424242422</v>
      </c>
      <c r="Y51" s="319">
        <v>2</v>
      </c>
      <c r="Z51" s="319">
        <v>40</v>
      </c>
      <c r="AA51" s="319">
        <v>296</v>
      </c>
      <c r="AB51" s="319">
        <v>47.133757961783438</v>
      </c>
      <c r="AC51" s="302"/>
      <c r="AD51" s="302"/>
    </row>
    <row r="52" spans="1:30" x14ac:dyDescent="0.3">
      <c r="A52" s="319"/>
      <c r="B52" s="319">
        <v>14</v>
      </c>
      <c r="C52" s="319">
        <v>0</v>
      </c>
      <c r="D52" s="319">
        <v>0</v>
      </c>
      <c r="E52" s="319">
        <v>0</v>
      </c>
      <c r="F52" s="319">
        <v>0</v>
      </c>
      <c r="G52" s="319">
        <v>0</v>
      </c>
      <c r="H52" s="319">
        <v>0</v>
      </c>
      <c r="I52" s="319">
        <v>0</v>
      </c>
      <c r="J52" s="319">
        <v>0</v>
      </c>
      <c r="K52" s="319">
        <v>0</v>
      </c>
      <c r="L52" s="319">
        <v>0</v>
      </c>
      <c r="M52" s="319">
        <v>0</v>
      </c>
      <c r="N52" s="319">
        <v>0</v>
      </c>
      <c r="O52" s="319">
        <v>0</v>
      </c>
      <c r="P52" s="319">
        <v>0</v>
      </c>
      <c r="Q52" s="319">
        <v>0</v>
      </c>
      <c r="R52" s="319">
        <v>0</v>
      </c>
      <c r="S52" s="319">
        <v>0</v>
      </c>
      <c r="T52" s="319">
        <v>0</v>
      </c>
      <c r="U52" s="319">
        <v>0</v>
      </c>
      <c r="V52" s="319">
        <v>0</v>
      </c>
      <c r="W52" s="319">
        <v>0</v>
      </c>
      <c r="X52" s="319">
        <v>0</v>
      </c>
      <c r="Y52" s="319">
        <v>0</v>
      </c>
      <c r="Z52" s="319">
        <v>0</v>
      </c>
      <c r="AA52" s="319">
        <v>0</v>
      </c>
      <c r="AB52" s="319">
        <v>0</v>
      </c>
      <c r="AC52" s="302"/>
      <c r="AD52" s="302"/>
    </row>
    <row r="53" spans="1:30" x14ac:dyDescent="0.3">
      <c r="A53" s="319"/>
      <c r="B53" s="319">
        <v>15</v>
      </c>
      <c r="C53" s="319">
        <v>0</v>
      </c>
      <c r="D53" s="319">
        <v>0</v>
      </c>
      <c r="E53" s="319">
        <v>0</v>
      </c>
      <c r="F53" s="319">
        <v>0</v>
      </c>
      <c r="G53" s="319">
        <v>10</v>
      </c>
      <c r="H53" s="319">
        <v>32.258064516129032</v>
      </c>
      <c r="I53" s="319">
        <v>0</v>
      </c>
      <c r="J53" s="319">
        <v>0</v>
      </c>
      <c r="K53" s="319">
        <v>15</v>
      </c>
      <c r="L53" s="319">
        <v>22.727272727272727</v>
      </c>
      <c r="M53" s="319">
        <v>8</v>
      </c>
      <c r="N53" s="319">
        <v>7.1428571428571423</v>
      </c>
      <c r="O53" s="319">
        <v>13</v>
      </c>
      <c r="P53" s="319">
        <v>14.130434782608695</v>
      </c>
      <c r="Q53" s="319">
        <v>16</v>
      </c>
      <c r="R53" s="319">
        <v>18.390804597701148</v>
      </c>
      <c r="S53" s="319">
        <v>22</v>
      </c>
      <c r="T53" s="319">
        <v>16.176470588235293</v>
      </c>
      <c r="U53" s="319">
        <v>11</v>
      </c>
      <c r="V53" s="319">
        <v>18.64406779661017</v>
      </c>
      <c r="W53" s="319">
        <v>9</v>
      </c>
      <c r="X53" s="319">
        <v>27.27272727272727</v>
      </c>
      <c r="Y53" s="319">
        <v>3</v>
      </c>
      <c r="Z53" s="319">
        <v>60</v>
      </c>
      <c r="AA53" s="319">
        <v>108</v>
      </c>
      <c r="AB53" s="319">
        <v>17.197452229299362</v>
      </c>
      <c r="AC53" s="302"/>
      <c r="AD53" s="302"/>
    </row>
    <row r="54" spans="1:30" x14ac:dyDescent="0.3">
      <c r="A54" s="319"/>
      <c r="B54" s="319">
        <v>16</v>
      </c>
      <c r="C54" s="319">
        <v>0</v>
      </c>
      <c r="D54" s="319">
        <v>0</v>
      </c>
      <c r="E54" s="319">
        <v>0</v>
      </c>
      <c r="F54" s="319">
        <v>0</v>
      </c>
      <c r="G54" s="319">
        <v>14</v>
      </c>
      <c r="H54" s="319">
        <v>45.161290322580641</v>
      </c>
      <c r="I54" s="319">
        <v>0</v>
      </c>
      <c r="J54" s="319">
        <v>0</v>
      </c>
      <c r="K54" s="319">
        <v>34</v>
      </c>
      <c r="L54" s="319">
        <v>51.515151515151516</v>
      </c>
      <c r="M54" s="319">
        <v>20</v>
      </c>
      <c r="N54" s="319">
        <v>17.857142857142858</v>
      </c>
      <c r="O54" s="319">
        <v>15</v>
      </c>
      <c r="P54" s="319">
        <v>16.304347826086957</v>
      </c>
      <c r="Q54" s="319">
        <v>23</v>
      </c>
      <c r="R54" s="319">
        <v>26.436781609195403</v>
      </c>
      <c r="S54" s="319">
        <v>39</v>
      </c>
      <c r="T54" s="319">
        <v>28.676470588235293</v>
      </c>
      <c r="U54" s="319">
        <v>23</v>
      </c>
      <c r="V54" s="319">
        <v>38.983050847457626</v>
      </c>
      <c r="W54" s="319">
        <v>13</v>
      </c>
      <c r="X54" s="319">
        <v>39.393939393939391</v>
      </c>
      <c r="Y54" s="319">
        <v>3</v>
      </c>
      <c r="Z54" s="319">
        <v>60</v>
      </c>
      <c r="AA54" s="319">
        <v>185</v>
      </c>
      <c r="AB54" s="319">
        <v>29.458598726114648</v>
      </c>
      <c r="AC54" s="302"/>
      <c r="AD54" s="302"/>
    </row>
    <row r="55" spans="1:30" x14ac:dyDescent="0.3">
      <c r="A55" s="319"/>
      <c r="B55" s="319">
        <v>17</v>
      </c>
      <c r="C55" s="319">
        <v>0</v>
      </c>
      <c r="D55" s="319">
        <v>0</v>
      </c>
      <c r="E55" s="319">
        <v>0</v>
      </c>
      <c r="F55" s="319">
        <v>0</v>
      </c>
      <c r="G55" s="319">
        <v>14</v>
      </c>
      <c r="H55" s="319">
        <v>45.161290322580641</v>
      </c>
      <c r="I55" s="319">
        <v>0</v>
      </c>
      <c r="J55" s="319">
        <v>0</v>
      </c>
      <c r="K55" s="319">
        <v>47</v>
      </c>
      <c r="L55" s="319">
        <v>71.212121212121218</v>
      </c>
      <c r="M55" s="319">
        <v>30</v>
      </c>
      <c r="N55" s="319">
        <v>26.785714285714285</v>
      </c>
      <c r="O55" s="319">
        <v>15</v>
      </c>
      <c r="P55" s="319">
        <v>16.304347826086957</v>
      </c>
      <c r="Q55" s="319">
        <v>26</v>
      </c>
      <c r="R55" s="319">
        <v>29.885057471264371</v>
      </c>
      <c r="S55" s="319">
        <v>64</v>
      </c>
      <c r="T55" s="319">
        <v>47.058823529411761</v>
      </c>
      <c r="U55" s="319">
        <v>27</v>
      </c>
      <c r="V55" s="319">
        <v>45.762711864406782</v>
      </c>
      <c r="W55" s="319">
        <v>13</v>
      </c>
      <c r="X55" s="319">
        <v>39.393939393939391</v>
      </c>
      <c r="Y55" s="319">
        <v>3</v>
      </c>
      <c r="Z55" s="319">
        <v>60</v>
      </c>
      <c r="AA55" s="321">
        <v>241</v>
      </c>
      <c r="AB55" s="319">
        <v>38.375796178343954</v>
      </c>
      <c r="AC55" s="302"/>
      <c r="AD55" s="302"/>
    </row>
    <row r="56" spans="1:30" x14ac:dyDescent="0.3">
      <c r="A56" s="319"/>
      <c r="B56" s="319">
        <v>18</v>
      </c>
      <c r="C56" s="319">
        <v>0</v>
      </c>
      <c r="D56" s="319">
        <v>0</v>
      </c>
      <c r="E56" s="319">
        <v>0</v>
      </c>
      <c r="F56" s="319">
        <v>0</v>
      </c>
      <c r="G56" s="319">
        <v>14</v>
      </c>
      <c r="H56" s="319">
        <v>45.161290322580641</v>
      </c>
      <c r="I56" s="319">
        <v>0</v>
      </c>
      <c r="J56" s="319">
        <v>0</v>
      </c>
      <c r="K56" s="319">
        <v>56</v>
      </c>
      <c r="L56" s="319">
        <v>84.848484848484844</v>
      </c>
      <c r="M56" s="319">
        <v>44</v>
      </c>
      <c r="N56" s="319">
        <v>39.285714285714285</v>
      </c>
      <c r="O56" s="319">
        <v>20</v>
      </c>
      <c r="P56" s="319">
        <v>21.739130434782609</v>
      </c>
      <c r="Q56" s="319">
        <v>26</v>
      </c>
      <c r="R56" s="319">
        <v>29.885057471264371</v>
      </c>
      <c r="S56" s="319">
        <v>69</v>
      </c>
      <c r="T56" s="319">
        <v>50.735294117647058</v>
      </c>
      <c r="U56" s="319">
        <v>40</v>
      </c>
      <c r="V56" s="319">
        <v>67.796610169491515</v>
      </c>
      <c r="W56" s="319">
        <v>13</v>
      </c>
      <c r="X56" s="319">
        <v>39.393939393939391</v>
      </c>
      <c r="Y56" s="319">
        <v>3</v>
      </c>
      <c r="Z56" s="319">
        <v>60</v>
      </c>
      <c r="AA56" s="321">
        <v>286</v>
      </c>
      <c r="AB56" s="319">
        <v>45.541401273885349</v>
      </c>
      <c r="AC56" s="302"/>
      <c r="AD56" s="302"/>
    </row>
    <row r="57" spans="1:30" x14ac:dyDescent="0.3">
      <c r="A57" s="319"/>
      <c r="B57" s="319">
        <v>19</v>
      </c>
      <c r="C57" s="319">
        <v>0</v>
      </c>
      <c r="D57" s="319">
        <v>0</v>
      </c>
      <c r="E57" s="319">
        <v>0</v>
      </c>
      <c r="F57" s="319">
        <v>0</v>
      </c>
      <c r="G57" s="319">
        <v>14</v>
      </c>
      <c r="H57" s="319">
        <v>45.161290322580641</v>
      </c>
      <c r="I57" s="319">
        <v>0</v>
      </c>
      <c r="J57" s="319">
        <v>0</v>
      </c>
      <c r="K57" s="319">
        <v>56</v>
      </c>
      <c r="L57" s="319">
        <v>84.848484848484844</v>
      </c>
      <c r="M57" s="319">
        <v>58</v>
      </c>
      <c r="N57" s="319">
        <v>51.785714285714292</v>
      </c>
      <c r="O57" s="319">
        <v>25</v>
      </c>
      <c r="P57" s="319">
        <v>27.173913043478258</v>
      </c>
      <c r="Q57" s="319">
        <v>26</v>
      </c>
      <c r="R57" s="319">
        <v>29.885057471264371</v>
      </c>
      <c r="S57" s="319">
        <v>69</v>
      </c>
      <c r="T57" s="319">
        <v>50.735294117647058</v>
      </c>
      <c r="U57" s="319">
        <v>40</v>
      </c>
      <c r="V57" s="319">
        <v>67.796610169491515</v>
      </c>
      <c r="W57" s="319">
        <v>13</v>
      </c>
      <c r="X57" s="319">
        <v>39.393939393939391</v>
      </c>
      <c r="Y57" s="319">
        <v>3</v>
      </c>
      <c r="Z57" s="319">
        <v>60</v>
      </c>
      <c r="AA57" s="321">
        <v>305</v>
      </c>
      <c r="AB57" s="319">
        <v>48.566878980891723</v>
      </c>
      <c r="AC57" s="302"/>
      <c r="AD57" s="302"/>
    </row>
    <row r="58" spans="1:30" x14ac:dyDescent="0.3">
      <c r="A58" s="319"/>
      <c r="B58" s="322">
        <v>20</v>
      </c>
      <c r="C58" s="322">
        <v>0</v>
      </c>
      <c r="D58" s="322">
        <v>0</v>
      </c>
      <c r="E58" s="322">
        <v>0</v>
      </c>
      <c r="F58" s="322">
        <v>0</v>
      </c>
      <c r="G58" s="322">
        <v>14</v>
      </c>
      <c r="H58" s="322">
        <v>45.161290322580641</v>
      </c>
      <c r="I58" s="322">
        <v>0</v>
      </c>
      <c r="J58" s="322">
        <v>0</v>
      </c>
      <c r="K58" s="322">
        <v>56</v>
      </c>
      <c r="L58" s="322">
        <v>84.848484848484844</v>
      </c>
      <c r="M58" s="322">
        <v>58</v>
      </c>
      <c r="N58" s="322">
        <v>51.785714285714292</v>
      </c>
      <c r="O58" s="322">
        <v>25</v>
      </c>
      <c r="P58" s="322">
        <v>27.173913043478258</v>
      </c>
      <c r="Q58" s="322">
        <v>26</v>
      </c>
      <c r="R58" s="322">
        <v>29.885057471264371</v>
      </c>
      <c r="S58" s="322">
        <v>69</v>
      </c>
      <c r="T58" s="322">
        <v>50.735294117647058</v>
      </c>
      <c r="U58" s="322">
        <v>40</v>
      </c>
      <c r="V58" s="322">
        <v>67.796610169491515</v>
      </c>
      <c r="W58" s="322">
        <v>18</v>
      </c>
      <c r="X58" s="322">
        <v>54.54545454545454</v>
      </c>
      <c r="Y58" s="322">
        <v>3</v>
      </c>
      <c r="Z58" s="322">
        <v>60</v>
      </c>
      <c r="AA58" s="323">
        <v>311</v>
      </c>
      <c r="AB58" s="322">
        <v>49.522292993630572</v>
      </c>
      <c r="AC58" s="302"/>
      <c r="AD58" s="302"/>
    </row>
    <row r="59" spans="1:30" x14ac:dyDescent="0.3">
      <c r="A59" s="302"/>
      <c r="B59" s="302"/>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row>
    <row r="60" spans="1:30" x14ac:dyDescent="0.3">
      <c r="A60" s="302"/>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row>
    <row r="61" spans="1:30" x14ac:dyDescent="0.3">
      <c r="A61" s="302"/>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row>
    <row r="62" spans="1:30" x14ac:dyDescent="0.3">
      <c r="A62" s="302"/>
      <c r="B62" s="302"/>
      <c r="C62" s="302"/>
      <c r="D62" s="302"/>
      <c r="E62" s="302"/>
      <c r="F62" s="302"/>
      <c r="G62" s="302"/>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row>
    <row r="63" spans="1:30" x14ac:dyDescent="0.3">
      <c r="A63" s="302"/>
      <c r="B63" s="302"/>
      <c r="C63" s="303" t="s">
        <v>144</v>
      </c>
      <c r="D63" s="302"/>
      <c r="E63" s="302" t="s">
        <v>145</v>
      </c>
      <c r="F63" s="302"/>
      <c r="G63" s="302" t="s">
        <v>4</v>
      </c>
      <c r="H63" s="302"/>
      <c r="I63" s="302" t="s">
        <v>146</v>
      </c>
      <c r="J63" s="302"/>
      <c r="K63" s="302" t="s">
        <v>147</v>
      </c>
      <c r="L63" s="302"/>
      <c r="M63" s="302" t="s">
        <v>7</v>
      </c>
      <c r="N63" s="302"/>
      <c r="O63" s="302" t="s">
        <v>8</v>
      </c>
      <c r="P63" s="302"/>
      <c r="Q63" s="302" t="s">
        <v>166</v>
      </c>
      <c r="R63" s="302"/>
      <c r="S63" s="302"/>
      <c r="T63" s="302"/>
      <c r="U63" s="302"/>
      <c r="V63" s="302"/>
      <c r="W63" s="302"/>
      <c r="X63" s="302"/>
      <c r="Y63" s="302"/>
      <c r="Z63" s="302"/>
      <c r="AA63" s="302"/>
      <c r="AB63" s="302"/>
      <c r="AC63" s="302"/>
      <c r="AD63" s="302"/>
    </row>
    <row r="64" spans="1:30" x14ac:dyDescent="0.3">
      <c r="A64" s="302"/>
      <c r="B64" s="302"/>
      <c r="C64" s="58" t="s">
        <v>87</v>
      </c>
      <c r="D64" s="58" t="s">
        <v>36</v>
      </c>
      <c r="E64" s="58" t="s">
        <v>87</v>
      </c>
      <c r="F64" s="58" t="s">
        <v>36</v>
      </c>
      <c r="G64" s="58" t="s">
        <v>87</v>
      </c>
      <c r="H64" s="58" t="s">
        <v>36</v>
      </c>
      <c r="I64" s="58" t="s">
        <v>87</v>
      </c>
      <c r="J64" s="58" t="s">
        <v>36</v>
      </c>
      <c r="K64" s="58" t="s">
        <v>87</v>
      </c>
      <c r="L64" s="58" t="s">
        <v>36</v>
      </c>
      <c r="M64" s="58" t="s">
        <v>87</v>
      </c>
      <c r="N64" s="58" t="s">
        <v>36</v>
      </c>
      <c r="O64" s="58" t="s">
        <v>87</v>
      </c>
      <c r="P64" s="58" t="s">
        <v>36</v>
      </c>
      <c r="Q64" s="58" t="s">
        <v>87</v>
      </c>
      <c r="R64" s="58" t="s">
        <v>36</v>
      </c>
      <c r="S64" s="302"/>
      <c r="T64" s="302"/>
      <c r="U64" s="302"/>
      <c r="V64" s="302"/>
      <c r="W64" s="302"/>
      <c r="X64" s="302"/>
      <c r="Y64" s="302"/>
      <c r="Z64" s="302"/>
      <c r="AA64" s="302"/>
      <c r="AB64" s="302"/>
      <c r="AC64" s="302"/>
      <c r="AD64" s="302"/>
    </row>
    <row r="65" spans="1:30" x14ac:dyDescent="0.3">
      <c r="A65" s="302"/>
      <c r="B65" s="302" t="s">
        <v>72</v>
      </c>
      <c r="C65" s="302">
        <f>C50+E50+G50</f>
        <v>35</v>
      </c>
      <c r="D65" s="302">
        <v>100</v>
      </c>
      <c r="E65" s="302">
        <f>G50+K50</f>
        <v>97</v>
      </c>
      <c r="F65" s="302">
        <v>100</v>
      </c>
      <c r="G65" s="302">
        <v>66</v>
      </c>
      <c r="H65" s="302">
        <v>100</v>
      </c>
      <c r="I65" s="302">
        <v>112</v>
      </c>
      <c r="J65" s="302">
        <v>100</v>
      </c>
      <c r="K65" s="302">
        <v>92</v>
      </c>
      <c r="L65" s="302">
        <v>43.4</v>
      </c>
      <c r="M65" s="302">
        <v>87</v>
      </c>
      <c r="N65" s="302">
        <v>100</v>
      </c>
      <c r="O65" s="302">
        <v>136</v>
      </c>
      <c r="P65" s="302">
        <v>100</v>
      </c>
      <c r="Q65" s="302">
        <f>U50+W50+Y50</f>
        <v>97</v>
      </c>
      <c r="R65" s="302">
        <v>100</v>
      </c>
      <c r="S65" s="302" t="s">
        <v>72</v>
      </c>
      <c r="T65" s="302"/>
      <c r="U65" s="302"/>
      <c r="V65" s="302"/>
      <c r="W65" s="302"/>
      <c r="X65" s="302"/>
      <c r="Y65" s="302"/>
      <c r="Z65" s="302"/>
      <c r="AA65" s="302"/>
      <c r="AB65" s="302"/>
      <c r="AC65" s="302"/>
      <c r="AD65" s="302"/>
    </row>
    <row r="66" spans="1:30" x14ac:dyDescent="0.3">
      <c r="A66" s="302"/>
      <c r="B66" s="18" t="s">
        <v>84</v>
      </c>
      <c r="C66" s="18">
        <f t="shared" ref="C66:C73" si="58">C51+E51+G51</f>
        <v>21</v>
      </c>
      <c r="D66" s="331">
        <f>(C66/C$65)*100</f>
        <v>60</v>
      </c>
      <c r="E66" s="18">
        <f t="shared" ref="E66:E73" si="59">G51+K51</f>
        <v>27</v>
      </c>
      <c r="F66" s="331">
        <f>(E66/E$65)*100</f>
        <v>27.835051546391753</v>
      </c>
      <c r="G66" s="18">
        <v>10</v>
      </c>
      <c r="H66" s="331">
        <f>(G66/G$65)*100</f>
        <v>15.151515151515152</v>
      </c>
      <c r="I66" s="18">
        <v>54</v>
      </c>
      <c r="J66" s="331">
        <f>(I66/I$65)*100</f>
        <v>48.214285714285715</v>
      </c>
      <c r="K66" s="18">
        <v>66</v>
      </c>
      <c r="L66" s="331">
        <f>(K66/K$65)*100</f>
        <v>71.739130434782609</v>
      </c>
      <c r="M66" s="18">
        <v>61</v>
      </c>
      <c r="N66" s="331">
        <f>(M66/M$65)*100</f>
        <v>70.114942528735639</v>
      </c>
      <c r="O66" s="18">
        <v>54</v>
      </c>
      <c r="P66" s="331">
        <f>(O66/O$65)*100</f>
        <v>39.705882352941174</v>
      </c>
      <c r="Q66" s="18">
        <f t="shared" ref="Q66:Q73" si="60">U51+W51+Y51</f>
        <v>28</v>
      </c>
      <c r="R66" s="331">
        <f>(Q66/Q$65)*100</f>
        <v>28.865979381443296</v>
      </c>
      <c r="S66" s="18" t="s">
        <v>84</v>
      </c>
      <c r="T66" s="302"/>
      <c r="U66" s="302"/>
      <c r="V66" s="302"/>
      <c r="W66" s="302"/>
      <c r="X66" s="302"/>
      <c r="Y66" s="302"/>
      <c r="Z66" s="302"/>
      <c r="AA66" s="302"/>
      <c r="AB66" s="302"/>
      <c r="AC66" s="302"/>
      <c r="AD66" s="302"/>
    </row>
    <row r="67" spans="1:30" x14ac:dyDescent="0.3">
      <c r="A67" s="302"/>
      <c r="B67" s="302">
        <v>14</v>
      </c>
      <c r="C67" s="302">
        <f t="shared" si="58"/>
        <v>0</v>
      </c>
      <c r="D67" s="331">
        <f t="shared" ref="D67:F73" si="61">(C67/C$65)*100</f>
        <v>0</v>
      </c>
      <c r="E67" s="302">
        <f t="shared" si="59"/>
        <v>0</v>
      </c>
      <c r="F67" s="331">
        <f t="shared" si="61"/>
        <v>0</v>
      </c>
      <c r="G67" s="302">
        <v>0</v>
      </c>
      <c r="H67" s="331">
        <f t="shared" ref="H67" si="62">(G67/G$65)*100</f>
        <v>0</v>
      </c>
      <c r="I67" s="302">
        <v>0</v>
      </c>
      <c r="J67" s="331">
        <f t="shared" ref="J67" si="63">(I67/I$65)*100</f>
        <v>0</v>
      </c>
      <c r="K67" s="302">
        <v>0</v>
      </c>
      <c r="L67" s="331">
        <f t="shared" ref="L67" si="64">(K67/K$65)*100</f>
        <v>0</v>
      </c>
      <c r="M67" s="302">
        <v>0</v>
      </c>
      <c r="N67" s="331">
        <f t="shared" ref="N67" si="65">(M67/M$65)*100</f>
        <v>0</v>
      </c>
      <c r="O67" s="302">
        <v>0</v>
      </c>
      <c r="P67" s="331">
        <f t="shared" ref="P67" si="66">(O67/O$65)*100</f>
        <v>0</v>
      </c>
      <c r="Q67" s="302">
        <f t="shared" si="60"/>
        <v>0</v>
      </c>
      <c r="R67" s="331">
        <f t="shared" ref="R67" si="67">(Q67/Q$65)*100</f>
        <v>0</v>
      </c>
      <c r="S67" s="302">
        <v>14</v>
      </c>
      <c r="T67" s="302"/>
      <c r="U67" s="302"/>
      <c r="V67" s="302"/>
      <c r="W67" s="302"/>
      <c r="X67" s="302"/>
      <c r="Y67" s="302"/>
      <c r="Z67" s="302"/>
      <c r="AA67" s="302"/>
      <c r="AB67" s="302"/>
      <c r="AC67" s="302"/>
      <c r="AD67" s="302"/>
    </row>
    <row r="68" spans="1:30" x14ac:dyDescent="0.3">
      <c r="A68" s="302"/>
      <c r="B68" s="302">
        <v>15</v>
      </c>
      <c r="C68" s="302">
        <f t="shared" si="58"/>
        <v>10</v>
      </c>
      <c r="D68" s="331">
        <f t="shared" si="61"/>
        <v>28.571428571428569</v>
      </c>
      <c r="E68" s="302">
        <f t="shared" si="59"/>
        <v>25</v>
      </c>
      <c r="F68" s="331">
        <f t="shared" si="61"/>
        <v>25.773195876288657</v>
      </c>
      <c r="G68" s="302">
        <v>15</v>
      </c>
      <c r="H68" s="331">
        <f t="shared" ref="H68" si="68">(G68/G$65)*100</f>
        <v>22.727272727272727</v>
      </c>
      <c r="I68" s="302">
        <v>8</v>
      </c>
      <c r="J68" s="331">
        <f t="shared" ref="J68" si="69">(I68/I$65)*100</f>
        <v>7.1428571428571423</v>
      </c>
      <c r="K68" s="302">
        <v>13</v>
      </c>
      <c r="L68" s="331">
        <f t="shared" ref="L68" si="70">(K68/K$65)*100</f>
        <v>14.130434782608695</v>
      </c>
      <c r="M68" s="302">
        <v>16</v>
      </c>
      <c r="N68" s="331">
        <f t="shared" ref="N68" si="71">(M68/M$65)*100</f>
        <v>18.390804597701148</v>
      </c>
      <c r="O68" s="302">
        <v>22</v>
      </c>
      <c r="P68" s="331">
        <f t="shared" ref="P68" si="72">(O68/O$65)*100</f>
        <v>16.176470588235293</v>
      </c>
      <c r="Q68" s="302">
        <f t="shared" si="60"/>
        <v>23</v>
      </c>
      <c r="R68" s="331">
        <f t="shared" ref="R68" si="73">(Q68/Q$65)*100</f>
        <v>23.711340206185564</v>
      </c>
      <c r="S68" s="302">
        <v>15</v>
      </c>
      <c r="T68" s="302"/>
      <c r="U68" s="302"/>
      <c r="V68" s="302"/>
      <c r="W68" s="302"/>
      <c r="X68" s="302"/>
      <c r="Y68" s="302"/>
      <c r="Z68" s="302"/>
      <c r="AA68" s="302"/>
      <c r="AB68" s="302"/>
      <c r="AC68" s="302"/>
      <c r="AD68" s="302"/>
    </row>
    <row r="69" spans="1:30" x14ac:dyDescent="0.3">
      <c r="A69" s="302"/>
      <c r="B69" s="302">
        <v>16</v>
      </c>
      <c r="C69" s="302">
        <f t="shared" si="58"/>
        <v>14</v>
      </c>
      <c r="D69" s="331">
        <f t="shared" si="61"/>
        <v>40</v>
      </c>
      <c r="E69" s="302">
        <f t="shared" si="59"/>
        <v>48</v>
      </c>
      <c r="F69" s="331">
        <f t="shared" si="61"/>
        <v>49.484536082474229</v>
      </c>
      <c r="G69" s="302">
        <v>34</v>
      </c>
      <c r="H69" s="331">
        <f t="shared" ref="H69" si="74">(G69/G$65)*100</f>
        <v>51.515151515151516</v>
      </c>
      <c r="I69" s="302">
        <v>20</v>
      </c>
      <c r="J69" s="331">
        <f t="shared" ref="J69" si="75">(I69/I$65)*100</f>
        <v>17.857142857142858</v>
      </c>
      <c r="K69" s="302">
        <v>15</v>
      </c>
      <c r="L69" s="331">
        <f t="shared" ref="L69" si="76">(K69/K$65)*100</f>
        <v>16.304347826086957</v>
      </c>
      <c r="M69" s="302">
        <v>23</v>
      </c>
      <c r="N69" s="331">
        <f t="shared" ref="N69" si="77">(M69/M$65)*100</f>
        <v>26.436781609195403</v>
      </c>
      <c r="O69" s="302">
        <v>39</v>
      </c>
      <c r="P69" s="331">
        <f t="shared" ref="P69" si="78">(O69/O$65)*100</f>
        <v>28.676470588235293</v>
      </c>
      <c r="Q69" s="302">
        <f t="shared" si="60"/>
        <v>39</v>
      </c>
      <c r="R69" s="331">
        <f t="shared" ref="R69" si="79">(Q69/Q$65)*100</f>
        <v>40.206185567010309</v>
      </c>
      <c r="S69" s="302">
        <v>16</v>
      </c>
      <c r="T69" s="302"/>
      <c r="U69" s="302"/>
      <c r="V69" s="302"/>
      <c r="W69" s="302"/>
      <c r="X69" s="302"/>
      <c r="Y69" s="302"/>
      <c r="Z69" s="302"/>
      <c r="AA69" s="302"/>
      <c r="AB69" s="302"/>
      <c r="AC69" s="302"/>
      <c r="AD69" s="302"/>
    </row>
    <row r="70" spans="1:30" x14ac:dyDescent="0.3">
      <c r="A70" s="302"/>
      <c r="B70" s="302">
        <v>17</v>
      </c>
      <c r="C70" s="302">
        <f t="shared" si="58"/>
        <v>14</v>
      </c>
      <c r="D70" s="331">
        <f t="shared" si="61"/>
        <v>40</v>
      </c>
      <c r="E70" s="302">
        <f t="shared" si="59"/>
        <v>61</v>
      </c>
      <c r="F70" s="331">
        <f t="shared" si="61"/>
        <v>62.886597938144327</v>
      </c>
      <c r="G70" s="302">
        <v>47</v>
      </c>
      <c r="H70" s="331">
        <f t="shared" ref="H70" si="80">(G70/G$65)*100</f>
        <v>71.212121212121218</v>
      </c>
      <c r="I70" s="302">
        <v>30</v>
      </c>
      <c r="J70" s="331">
        <f t="shared" ref="J70" si="81">(I70/I$65)*100</f>
        <v>26.785714285714285</v>
      </c>
      <c r="K70" s="302">
        <v>15</v>
      </c>
      <c r="L70" s="331">
        <f t="shared" ref="L70" si="82">(K70/K$65)*100</f>
        <v>16.304347826086957</v>
      </c>
      <c r="M70" s="302">
        <v>26</v>
      </c>
      <c r="N70" s="331">
        <f t="shared" ref="N70" si="83">(M70/M$65)*100</f>
        <v>29.885057471264371</v>
      </c>
      <c r="O70" s="302">
        <v>64</v>
      </c>
      <c r="P70" s="331">
        <f t="shared" ref="P70" si="84">(O70/O$65)*100</f>
        <v>47.058823529411761</v>
      </c>
      <c r="Q70" s="302">
        <f t="shared" si="60"/>
        <v>43</v>
      </c>
      <c r="R70" s="331">
        <f t="shared" ref="R70" si="85">(Q70/Q$65)*100</f>
        <v>44.329896907216494</v>
      </c>
      <c r="S70" s="302">
        <v>17</v>
      </c>
      <c r="T70" s="302"/>
      <c r="U70" s="302"/>
      <c r="V70" s="302"/>
      <c r="W70" s="302"/>
      <c r="X70" s="302"/>
      <c r="Y70" s="302"/>
      <c r="Z70" s="302"/>
      <c r="AA70" s="302"/>
      <c r="AB70" s="302"/>
      <c r="AC70" s="302"/>
      <c r="AD70" s="302"/>
    </row>
    <row r="71" spans="1:30" x14ac:dyDescent="0.3">
      <c r="A71" s="302"/>
      <c r="B71" s="302">
        <v>18</v>
      </c>
      <c r="C71" s="302">
        <f t="shared" si="58"/>
        <v>14</v>
      </c>
      <c r="D71" s="331">
        <f t="shared" si="61"/>
        <v>40</v>
      </c>
      <c r="E71" s="302">
        <f t="shared" si="59"/>
        <v>70</v>
      </c>
      <c r="F71" s="331">
        <f t="shared" si="61"/>
        <v>72.164948453608247</v>
      </c>
      <c r="G71" s="302">
        <v>56</v>
      </c>
      <c r="H71" s="331">
        <f t="shared" ref="H71" si="86">(G71/G$65)*100</f>
        <v>84.848484848484844</v>
      </c>
      <c r="I71" s="302">
        <v>44</v>
      </c>
      <c r="J71" s="331">
        <f t="shared" ref="J71" si="87">(I71/I$65)*100</f>
        <v>39.285714285714285</v>
      </c>
      <c r="K71" s="302">
        <v>20</v>
      </c>
      <c r="L71" s="331">
        <f t="shared" ref="L71" si="88">(K71/K$65)*100</f>
        <v>21.739130434782609</v>
      </c>
      <c r="M71" s="302">
        <v>26</v>
      </c>
      <c r="N71" s="331">
        <f t="shared" ref="N71" si="89">(M71/M$65)*100</f>
        <v>29.885057471264371</v>
      </c>
      <c r="O71" s="302">
        <v>69</v>
      </c>
      <c r="P71" s="331">
        <f t="shared" ref="P71" si="90">(O71/O$65)*100</f>
        <v>50.735294117647058</v>
      </c>
      <c r="Q71" s="302">
        <f t="shared" si="60"/>
        <v>56</v>
      </c>
      <c r="R71" s="331">
        <f t="shared" ref="R71" si="91">(Q71/Q$65)*100</f>
        <v>57.731958762886592</v>
      </c>
      <c r="S71" s="302">
        <v>18</v>
      </c>
      <c r="T71" s="302"/>
      <c r="U71" s="302"/>
      <c r="V71" s="302"/>
      <c r="W71" s="302"/>
      <c r="X71" s="302"/>
      <c r="Y71" s="302"/>
      <c r="Z71" s="302"/>
      <c r="AA71" s="302"/>
      <c r="AB71" s="302"/>
      <c r="AC71" s="302"/>
      <c r="AD71" s="302"/>
    </row>
    <row r="72" spans="1:30" x14ac:dyDescent="0.3">
      <c r="A72" s="302"/>
      <c r="B72" s="302">
        <v>19</v>
      </c>
      <c r="C72" s="302">
        <f t="shared" si="58"/>
        <v>14</v>
      </c>
      <c r="D72" s="331">
        <f t="shared" si="61"/>
        <v>40</v>
      </c>
      <c r="E72" s="302">
        <f t="shared" si="59"/>
        <v>70</v>
      </c>
      <c r="F72" s="331">
        <f t="shared" si="61"/>
        <v>72.164948453608247</v>
      </c>
      <c r="G72" s="302">
        <v>56</v>
      </c>
      <c r="H72" s="331">
        <f t="shared" ref="H72" si="92">(G72/G$65)*100</f>
        <v>84.848484848484844</v>
      </c>
      <c r="I72" s="302">
        <v>58</v>
      </c>
      <c r="J72" s="331">
        <f t="shared" ref="J72" si="93">(I72/I$65)*100</f>
        <v>51.785714285714292</v>
      </c>
      <c r="K72" s="302">
        <v>25</v>
      </c>
      <c r="L72" s="331">
        <f t="shared" ref="L72" si="94">(K72/K$65)*100</f>
        <v>27.173913043478258</v>
      </c>
      <c r="M72" s="302">
        <v>26</v>
      </c>
      <c r="N72" s="331">
        <f t="shared" ref="N72" si="95">(M72/M$65)*100</f>
        <v>29.885057471264371</v>
      </c>
      <c r="O72" s="302">
        <v>69</v>
      </c>
      <c r="P72" s="331">
        <f t="shared" ref="P72" si="96">(O72/O$65)*100</f>
        <v>50.735294117647058</v>
      </c>
      <c r="Q72" s="302">
        <f t="shared" si="60"/>
        <v>56</v>
      </c>
      <c r="R72" s="331">
        <f t="shared" ref="R72" si="97">(Q72/Q$65)*100</f>
        <v>57.731958762886592</v>
      </c>
      <c r="S72" s="302">
        <v>19</v>
      </c>
      <c r="T72" s="302"/>
      <c r="U72" s="302"/>
      <c r="V72" s="302"/>
      <c r="W72" s="302"/>
      <c r="X72" s="302"/>
      <c r="Y72" s="302"/>
      <c r="Z72" s="302"/>
      <c r="AA72" s="302"/>
      <c r="AB72" s="302"/>
      <c r="AC72" s="302"/>
      <c r="AD72" s="302"/>
    </row>
    <row r="73" spans="1:30" x14ac:dyDescent="0.3">
      <c r="A73" s="302"/>
      <c r="B73" s="302">
        <v>20</v>
      </c>
      <c r="C73" s="302">
        <f t="shared" si="58"/>
        <v>14</v>
      </c>
      <c r="D73" s="331">
        <f t="shared" si="61"/>
        <v>40</v>
      </c>
      <c r="E73" s="302">
        <f t="shared" si="59"/>
        <v>70</v>
      </c>
      <c r="F73" s="331">
        <f t="shared" si="61"/>
        <v>72.164948453608247</v>
      </c>
      <c r="G73" s="64">
        <v>56</v>
      </c>
      <c r="H73" s="331">
        <f t="shared" ref="H73" si="98">(G73/G$65)*100</f>
        <v>84.848484848484844</v>
      </c>
      <c r="I73" s="64">
        <v>58</v>
      </c>
      <c r="J73" s="331">
        <f t="shared" ref="J73" si="99">(I73/I$65)*100</f>
        <v>51.785714285714292</v>
      </c>
      <c r="K73" s="64">
        <v>25</v>
      </c>
      <c r="L73" s="331">
        <f t="shared" ref="L73" si="100">(K73/K$65)*100</f>
        <v>27.173913043478258</v>
      </c>
      <c r="M73" s="64">
        <v>26</v>
      </c>
      <c r="N73" s="331">
        <f t="shared" ref="N73" si="101">(M73/M$65)*100</f>
        <v>29.885057471264371</v>
      </c>
      <c r="O73" s="64">
        <v>69</v>
      </c>
      <c r="P73" s="331">
        <f t="shared" ref="P73" si="102">(O73/O$65)*100</f>
        <v>50.735294117647058</v>
      </c>
      <c r="Q73" s="302">
        <f t="shared" si="60"/>
        <v>61</v>
      </c>
      <c r="R73" s="331">
        <f t="shared" ref="R73" si="103">(Q73/Q$65)*100</f>
        <v>62.886597938144327</v>
      </c>
      <c r="S73" s="302">
        <v>20</v>
      </c>
      <c r="T73" s="302"/>
      <c r="U73" s="302"/>
      <c r="V73" s="302"/>
      <c r="W73" s="302"/>
      <c r="X73" s="302"/>
      <c r="Y73" s="302"/>
      <c r="Z73" s="302"/>
      <c r="AA73" s="302"/>
      <c r="AB73" s="302"/>
      <c r="AC73" s="302"/>
      <c r="AD73" s="302"/>
    </row>
    <row r="74" spans="1:30" x14ac:dyDescent="0.3">
      <c r="A74" s="302"/>
      <c r="B74" s="302"/>
      <c r="C74" s="302"/>
      <c r="D74" s="304"/>
      <c r="E74" s="302"/>
      <c r="F74" s="302"/>
      <c r="G74" s="302"/>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row>
    <row r="75" spans="1:30" x14ac:dyDescent="0.3">
      <c r="A75" s="302"/>
      <c r="B75" s="302"/>
      <c r="C75" s="302"/>
      <c r="D75" s="304"/>
      <c r="E75" s="302"/>
      <c r="F75" s="302"/>
      <c r="G75" s="302"/>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row>
    <row r="76" spans="1:30" x14ac:dyDescent="0.3">
      <c r="A76" s="302"/>
      <c r="B76" s="302"/>
      <c r="C76" s="302"/>
      <c r="D76" s="304"/>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row>
    <row r="77" spans="1:30" x14ac:dyDescent="0.3">
      <c r="A77" s="302"/>
      <c r="B77" s="302"/>
      <c r="C77" s="302"/>
      <c r="D77" s="304"/>
      <c r="E77" s="302"/>
      <c r="F77" s="302"/>
      <c r="G77" s="302"/>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row>
    <row r="78" spans="1:30" x14ac:dyDescent="0.3">
      <c r="A78" s="302"/>
      <c r="B78" s="302"/>
      <c r="C78" s="302"/>
      <c r="D78" s="304"/>
      <c r="E78" s="302"/>
      <c r="F78" s="302"/>
      <c r="G78" s="302"/>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row>
    <row r="79" spans="1:30" x14ac:dyDescent="0.3">
      <c r="A79" s="302"/>
      <c r="B79" s="330" t="s">
        <v>24</v>
      </c>
      <c r="C79" s="330"/>
      <c r="D79" s="330"/>
      <c r="E79" s="330"/>
      <c r="F79" s="330"/>
      <c r="G79" s="330"/>
      <c r="H79" s="330"/>
      <c r="I79" s="330"/>
      <c r="J79" s="330"/>
      <c r="K79" s="330"/>
      <c r="L79" s="330"/>
      <c r="M79" s="330"/>
      <c r="N79" s="330"/>
      <c r="O79" s="302"/>
      <c r="P79" s="302"/>
      <c r="Q79" s="302"/>
      <c r="R79" s="302"/>
      <c r="S79" s="302"/>
      <c r="T79" s="302"/>
      <c r="U79" s="302"/>
      <c r="V79" s="302"/>
      <c r="W79" s="302"/>
      <c r="X79" s="302"/>
      <c r="Y79" s="302"/>
      <c r="Z79" s="302"/>
      <c r="AA79" s="302"/>
      <c r="AB79" s="302"/>
      <c r="AC79" s="302"/>
      <c r="AD79" s="302"/>
    </row>
    <row r="80" spans="1:30" x14ac:dyDescent="0.3">
      <c r="A80" s="302"/>
      <c r="B80" s="302" t="s">
        <v>72</v>
      </c>
      <c r="C80" s="302">
        <v>1</v>
      </c>
      <c r="D80" s="302">
        <v>2</v>
      </c>
      <c r="E80" s="302">
        <v>3</v>
      </c>
      <c r="F80" s="302" t="s">
        <v>167</v>
      </c>
      <c r="G80" s="302">
        <v>5</v>
      </c>
      <c r="H80" s="302">
        <v>6</v>
      </c>
      <c r="I80" s="302">
        <v>7</v>
      </c>
      <c r="J80" s="302">
        <v>8</v>
      </c>
      <c r="K80" s="302">
        <v>9</v>
      </c>
      <c r="L80" s="302">
        <v>10</v>
      </c>
      <c r="M80" s="302">
        <v>11</v>
      </c>
      <c r="N80" s="302">
        <v>12</v>
      </c>
      <c r="O80" s="302"/>
      <c r="P80" s="302"/>
      <c r="Q80" s="302" t="s">
        <v>168</v>
      </c>
      <c r="R80" s="302"/>
      <c r="S80" s="302"/>
      <c r="T80" s="302"/>
      <c r="U80" s="302"/>
      <c r="V80" s="302"/>
      <c r="W80" s="302"/>
      <c r="X80" s="302"/>
      <c r="Y80" s="302"/>
      <c r="Z80" s="302"/>
      <c r="AA80" s="302"/>
      <c r="AB80" s="302"/>
      <c r="AC80" s="302"/>
      <c r="AD80" s="302"/>
    </row>
    <row r="81" spans="1:30" x14ac:dyDescent="0.3">
      <c r="A81" s="302"/>
      <c r="B81" s="302" t="s">
        <v>84</v>
      </c>
      <c r="C81" s="304">
        <f>D66</f>
        <v>60</v>
      </c>
      <c r="D81" s="304">
        <f>D66</f>
        <v>60</v>
      </c>
      <c r="E81" s="304">
        <f>D66</f>
        <v>60</v>
      </c>
      <c r="F81" s="304">
        <f>F66</f>
        <v>27.835051546391753</v>
      </c>
      <c r="G81" s="304">
        <f>H66</f>
        <v>15.151515151515152</v>
      </c>
      <c r="H81" s="304">
        <f>J66</f>
        <v>48.214285714285715</v>
      </c>
      <c r="I81" s="304">
        <f>L66</f>
        <v>71.739130434782609</v>
      </c>
      <c r="J81" s="304">
        <f>N66</f>
        <v>70.114942528735639</v>
      </c>
      <c r="K81" s="304">
        <f>P66</f>
        <v>39.705882352941174</v>
      </c>
      <c r="L81" s="304">
        <f>R66</f>
        <v>28.865979381443296</v>
      </c>
      <c r="M81" s="304">
        <f>R66</f>
        <v>28.865979381443296</v>
      </c>
      <c r="N81" s="304">
        <f>R66</f>
        <v>28.865979381443296</v>
      </c>
      <c r="O81" s="302"/>
      <c r="P81" s="302"/>
      <c r="Q81" s="302"/>
      <c r="R81" s="302"/>
      <c r="S81" s="302"/>
      <c r="T81" s="302"/>
      <c r="U81" s="302"/>
      <c r="V81" s="302"/>
      <c r="W81" s="302"/>
      <c r="X81" s="302"/>
      <c r="Y81" s="302"/>
      <c r="Z81" s="302"/>
      <c r="AA81" s="302"/>
      <c r="AB81" s="302"/>
      <c r="AC81" s="302"/>
      <c r="AD81" s="302"/>
    </row>
    <row r="82" spans="1:30" x14ac:dyDescent="0.3">
      <c r="A82" s="302"/>
      <c r="B82" s="302">
        <v>14</v>
      </c>
      <c r="C82" s="304">
        <f t="shared" ref="C82:C88" si="104">D67</f>
        <v>0</v>
      </c>
      <c r="D82" s="304">
        <f t="shared" ref="D82:D88" si="105">D67</f>
        <v>0</v>
      </c>
      <c r="E82" s="304">
        <f t="shared" ref="E82:E88" si="106">D67</f>
        <v>0</v>
      </c>
      <c r="F82" s="304">
        <f t="shared" ref="F82:F88" si="107">F67</f>
        <v>0</v>
      </c>
      <c r="G82" s="304">
        <f t="shared" ref="G82:G88" si="108">H67</f>
        <v>0</v>
      </c>
      <c r="H82" s="304">
        <f t="shared" ref="H82:H88" si="109">J67</f>
        <v>0</v>
      </c>
      <c r="I82" s="304">
        <f t="shared" ref="I82:I88" si="110">L67</f>
        <v>0</v>
      </c>
      <c r="J82" s="304">
        <f t="shared" ref="J82:J88" si="111">N67</f>
        <v>0</v>
      </c>
      <c r="K82" s="304">
        <f t="shared" ref="K82:K88" si="112">P67</f>
        <v>0</v>
      </c>
      <c r="L82" s="304">
        <f t="shared" ref="L82:L88" si="113">R67</f>
        <v>0</v>
      </c>
      <c r="M82" s="304">
        <f t="shared" ref="M82:M88" si="114">R67</f>
        <v>0</v>
      </c>
      <c r="N82" s="304">
        <f t="shared" ref="N82:N88" si="115">R67</f>
        <v>0</v>
      </c>
      <c r="O82" s="302"/>
      <c r="P82" s="302"/>
      <c r="Q82" s="302"/>
      <c r="R82" s="302"/>
      <c r="S82" s="302"/>
      <c r="T82" s="302"/>
      <c r="U82" s="302"/>
      <c r="V82" s="302"/>
      <c r="W82" s="302"/>
      <c r="X82" s="302"/>
      <c r="Y82" s="302"/>
      <c r="Z82" s="302"/>
      <c r="AA82" s="302"/>
      <c r="AB82" s="302"/>
      <c r="AC82" s="302"/>
      <c r="AD82" s="302"/>
    </row>
    <row r="83" spans="1:30" x14ac:dyDescent="0.3">
      <c r="A83" s="302"/>
      <c r="B83" s="302">
        <v>15</v>
      </c>
      <c r="C83" s="304">
        <f t="shared" si="104"/>
        <v>28.571428571428569</v>
      </c>
      <c r="D83" s="304">
        <f t="shared" si="105"/>
        <v>28.571428571428569</v>
      </c>
      <c r="E83" s="304">
        <f t="shared" si="106"/>
        <v>28.571428571428569</v>
      </c>
      <c r="F83" s="304">
        <f t="shared" si="107"/>
        <v>25.773195876288657</v>
      </c>
      <c r="G83" s="304">
        <f t="shared" si="108"/>
        <v>22.727272727272727</v>
      </c>
      <c r="H83" s="304">
        <f t="shared" si="109"/>
        <v>7.1428571428571423</v>
      </c>
      <c r="I83" s="304">
        <f t="shared" si="110"/>
        <v>14.130434782608695</v>
      </c>
      <c r="J83" s="304">
        <f t="shared" si="111"/>
        <v>18.390804597701148</v>
      </c>
      <c r="K83" s="304">
        <f t="shared" si="112"/>
        <v>16.176470588235293</v>
      </c>
      <c r="L83" s="304">
        <f t="shared" si="113"/>
        <v>23.711340206185564</v>
      </c>
      <c r="M83" s="304">
        <f t="shared" si="114"/>
        <v>23.711340206185564</v>
      </c>
      <c r="N83" s="304">
        <f t="shared" si="115"/>
        <v>23.711340206185564</v>
      </c>
      <c r="O83" s="302"/>
      <c r="P83" s="302"/>
      <c r="Q83" s="302"/>
      <c r="R83" s="302"/>
      <c r="S83" s="302"/>
      <c r="T83" s="302"/>
      <c r="U83" s="302"/>
      <c r="V83" s="302"/>
      <c r="W83" s="302"/>
      <c r="X83" s="302"/>
      <c r="Y83" s="302"/>
      <c r="Z83" s="302"/>
      <c r="AA83" s="302"/>
      <c r="AB83" s="302"/>
      <c r="AC83" s="302"/>
      <c r="AD83" s="302"/>
    </row>
    <row r="84" spans="1:30" x14ac:dyDescent="0.3">
      <c r="A84" s="302"/>
      <c r="B84" s="302">
        <v>16</v>
      </c>
      <c r="C84" s="304">
        <f t="shared" si="104"/>
        <v>40</v>
      </c>
      <c r="D84" s="304">
        <f t="shared" si="105"/>
        <v>40</v>
      </c>
      <c r="E84" s="304">
        <f t="shared" si="106"/>
        <v>40</v>
      </c>
      <c r="F84" s="304">
        <f t="shared" si="107"/>
        <v>49.484536082474229</v>
      </c>
      <c r="G84" s="304">
        <f t="shared" si="108"/>
        <v>51.515151515151516</v>
      </c>
      <c r="H84" s="304">
        <f t="shared" si="109"/>
        <v>17.857142857142858</v>
      </c>
      <c r="I84" s="304">
        <f t="shared" si="110"/>
        <v>16.304347826086957</v>
      </c>
      <c r="J84" s="304">
        <f t="shared" si="111"/>
        <v>26.436781609195403</v>
      </c>
      <c r="K84" s="304">
        <f t="shared" si="112"/>
        <v>28.676470588235293</v>
      </c>
      <c r="L84" s="304">
        <f t="shared" si="113"/>
        <v>40.206185567010309</v>
      </c>
      <c r="M84" s="304">
        <f t="shared" si="114"/>
        <v>40.206185567010309</v>
      </c>
      <c r="N84" s="304">
        <f t="shared" si="115"/>
        <v>40.206185567010309</v>
      </c>
      <c r="O84" s="302"/>
      <c r="P84" s="302"/>
      <c r="Q84" s="302"/>
      <c r="R84" s="302"/>
      <c r="S84" s="302"/>
      <c r="T84" s="302"/>
      <c r="U84" s="302"/>
      <c r="V84" s="302"/>
      <c r="W84" s="302"/>
      <c r="X84" s="302"/>
      <c r="Y84" s="302"/>
      <c r="Z84" s="302"/>
      <c r="AA84" s="302"/>
      <c r="AB84" s="302"/>
      <c r="AC84" s="302"/>
      <c r="AD84" s="302"/>
    </row>
    <row r="85" spans="1:30" x14ac:dyDescent="0.3">
      <c r="A85" s="302"/>
      <c r="B85" s="302">
        <v>17</v>
      </c>
      <c r="C85" s="304">
        <f t="shared" si="104"/>
        <v>40</v>
      </c>
      <c r="D85" s="304">
        <f t="shared" si="105"/>
        <v>40</v>
      </c>
      <c r="E85" s="304">
        <f t="shared" si="106"/>
        <v>40</v>
      </c>
      <c r="F85" s="304">
        <f t="shared" si="107"/>
        <v>62.886597938144327</v>
      </c>
      <c r="G85" s="304">
        <f t="shared" si="108"/>
        <v>71.212121212121218</v>
      </c>
      <c r="H85" s="304">
        <f t="shared" si="109"/>
        <v>26.785714285714285</v>
      </c>
      <c r="I85" s="304">
        <f t="shared" si="110"/>
        <v>16.304347826086957</v>
      </c>
      <c r="J85" s="304">
        <f t="shared" si="111"/>
        <v>29.885057471264371</v>
      </c>
      <c r="K85" s="304">
        <f t="shared" si="112"/>
        <v>47.058823529411761</v>
      </c>
      <c r="L85" s="304">
        <f t="shared" si="113"/>
        <v>44.329896907216494</v>
      </c>
      <c r="M85" s="304">
        <f t="shared" si="114"/>
        <v>44.329896907216494</v>
      </c>
      <c r="N85" s="304">
        <f t="shared" si="115"/>
        <v>44.329896907216494</v>
      </c>
      <c r="O85" s="302"/>
      <c r="P85" s="302"/>
      <c r="Q85" s="302"/>
      <c r="R85" s="302"/>
      <c r="S85" s="302"/>
      <c r="T85" s="302"/>
      <c r="U85" s="302"/>
      <c r="V85" s="302"/>
      <c r="W85" s="302"/>
      <c r="X85" s="302"/>
      <c r="Y85" s="302"/>
      <c r="Z85" s="302"/>
      <c r="AA85" s="302"/>
      <c r="AB85" s="302"/>
      <c r="AC85" s="302"/>
      <c r="AD85" s="302"/>
    </row>
    <row r="86" spans="1:30" x14ac:dyDescent="0.3">
      <c r="A86" s="302"/>
      <c r="B86" s="302">
        <v>18</v>
      </c>
      <c r="C86" s="304">
        <f t="shared" si="104"/>
        <v>40</v>
      </c>
      <c r="D86" s="304">
        <f t="shared" si="105"/>
        <v>40</v>
      </c>
      <c r="E86" s="304">
        <f t="shared" si="106"/>
        <v>40</v>
      </c>
      <c r="F86" s="304">
        <f t="shared" si="107"/>
        <v>72.164948453608247</v>
      </c>
      <c r="G86" s="304">
        <f t="shared" si="108"/>
        <v>84.848484848484844</v>
      </c>
      <c r="H86" s="304">
        <f t="shared" si="109"/>
        <v>39.285714285714285</v>
      </c>
      <c r="I86" s="304">
        <f t="shared" si="110"/>
        <v>21.739130434782609</v>
      </c>
      <c r="J86" s="304">
        <f t="shared" si="111"/>
        <v>29.885057471264371</v>
      </c>
      <c r="K86" s="304">
        <f t="shared" si="112"/>
        <v>50.735294117647058</v>
      </c>
      <c r="L86" s="304">
        <f t="shared" si="113"/>
        <v>57.731958762886592</v>
      </c>
      <c r="M86" s="304">
        <f t="shared" si="114"/>
        <v>57.731958762886592</v>
      </c>
      <c r="N86" s="304">
        <f t="shared" si="115"/>
        <v>57.731958762886592</v>
      </c>
      <c r="O86" s="302"/>
      <c r="P86" s="302"/>
      <c r="Q86" s="302"/>
      <c r="R86" s="302"/>
      <c r="S86" s="302"/>
      <c r="T86" s="302"/>
      <c r="U86" s="302"/>
      <c r="V86" s="302"/>
      <c r="W86" s="302"/>
      <c r="X86" s="302"/>
      <c r="Y86" s="302"/>
      <c r="Z86" s="302"/>
      <c r="AA86" s="302"/>
      <c r="AB86" s="302"/>
      <c r="AC86" s="302"/>
      <c r="AD86" s="302"/>
    </row>
    <row r="87" spans="1:30" x14ac:dyDescent="0.3">
      <c r="A87" s="302"/>
      <c r="B87" s="302">
        <v>19</v>
      </c>
      <c r="C87" s="304">
        <f t="shared" si="104"/>
        <v>40</v>
      </c>
      <c r="D87" s="304">
        <f t="shared" si="105"/>
        <v>40</v>
      </c>
      <c r="E87" s="304">
        <f t="shared" si="106"/>
        <v>40</v>
      </c>
      <c r="F87" s="304">
        <f t="shared" si="107"/>
        <v>72.164948453608247</v>
      </c>
      <c r="G87" s="304">
        <f t="shared" si="108"/>
        <v>84.848484848484844</v>
      </c>
      <c r="H87" s="304">
        <f t="shared" si="109"/>
        <v>51.785714285714292</v>
      </c>
      <c r="I87" s="304">
        <f t="shared" si="110"/>
        <v>27.173913043478258</v>
      </c>
      <c r="J87" s="304">
        <f t="shared" si="111"/>
        <v>29.885057471264371</v>
      </c>
      <c r="K87" s="304">
        <f t="shared" si="112"/>
        <v>50.735294117647058</v>
      </c>
      <c r="L87" s="304">
        <f t="shared" si="113"/>
        <v>57.731958762886592</v>
      </c>
      <c r="M87" s="304">
        <f t="shared" si="114"/>
        <v>57.731958762886592</v>
      </c>
      <c r="N87" s="304">
        <f t="shared" si="115"/>
        <v>57.731958762886592</v>
      </c>
      <c r="O87" s="302"/>
      <c r="P87" s="302"/>
      <c r="Q87" s="302"/>
      <c r="R87" s="302"/>
      <c r="S87" s="302"/>
      <c r="T87" s="302"/>
      <c r="U87" s="302"/>
      <c r="V87" s="302"/>
      <c r="W87" s="302"/>
      <c r="X87" s="302"/>
      <c r="Y87" s="302"/>
      <c r="Z87" s="302"/>
      <c r="AA87" s="302"/>
      <c r="AB87" s="302"/>
      <c r="AC87" s="302"/>
      <c r="AD87" s="302"/>
    </row>
    <row r="88" spans="1:30" x14ac:dyDescent="0.3">
      <c r="A88" s="302"/>
      <c r="B88" s="302">
        <v>20</v>
      </c>
      <c r="C88" s="304">
        <f t="shared" si="104"/>
        <v>40</v>
      </c>
      <c r="D88" s="304">
        <f t="shared" si="105"/>
        <v>40</v>
      </c>
      <c r="E88" s="304">
        <f t="shared" si="106"/>
        <v>40</v>
      </c>
      <c r="F88" s="304">
        <f t="shared" si="107"/>
        <v>72.164948453608247</v>
      </c>
      <c r="G88" s="304">
        <f t="shared" si="108"/>
        <v>84.848484848484844</v>
      </c>
      <c r="H88" s="304">
        <f t="shared" si="109"/>
        <v>51.785714285714292</v>
      </c>
      <c r="I88" s="304">
        <f t="shared" si="110"/>
        <v>27.173913043478258</v>
      </c>
      <c r="J88" s="304">
        <f t="shared" si="111"/>
        <v>29.885057471264371</v>
      </c>
      <c r="K88" s="304">
        <f t="shared" si="112"/>
        <v>50.735294117647058</v>
      </c>
      <c r="L88" s="304">
        <f t="shared" si="113"/>
        <v>62.886597938144327</v>
      </c>
      <c r="M88" s="304">
        <f t="shared" si="114"/>
        <v>62.886597938144327</v>
      </c>
      <c r="N88" s="304">
        <f t="shared" si="115"/>
        <v>62.886597938144327</v>
      </c>
      <c r="O88" s="302"/>
      <c r="P88" s="302"/>
      <c r="Q88" s="302"/>
      <c r="R88" s="302"/>
      <c r="S88" s="302"/>
      <c r="T88" s="302"/>
      <c r="U88" s="302"/>
      <c r="V88" s="302"/>
      <c r="W88" s="302"/>
      <c r="X88" s="302"/>
      <c r="Y88" s="302"/>
      <c r="Z88" s="302"/>
      <c r="AA88" s="302"/>
      <c r="AB88" s="302"/>
      <c r="AC88" s="302"/>
      <c r="AD88" s="302"/>
    </row>
    <row r="89" spans="1:30" x14ac:dyDescent="0.3">
      <c r="A89" s="302"/>
      <c r="B89" s="302"/>
      <c r="C89" s="302"/>
      <c r="D89" s="302"/>
      <c r="E89" s="302"/>
      <c r="F89" s="74"/>
      <c r="G89" s="74"/>
      <c r="H89" s="74"/>
      <c r="I89" s="74"/>
      <c r="J89" s="74"/>
      <c r="K89" s="74"/>
      <c r="L89" s="302"/>
      <c r="M89" s="302"/>
      <c r="N89" s="302"/>
      <c r="O89" s="302"/>
      <c r="P89" s="302"/>
      <c r="Q89" s="302"/>
      <c r="R89" s="302"/>
      <c r="S89" s="302"/>
      <c r="T89" s="302"/>
      <c r="U89" s="302"/>
      <c r="V89" s="302"/>
      <c r="W89" s="302"/>
      <c r="X89" s="302"/>
      <c r="Y89" s="302"/>
      <c r="Z89" s="302"/>
      <c r="AA89" s="302"/>
      <c r="AB89" s="302"/>
      <c r="AC89" s="302"/>
      <c r="AD89" s="302"/>
    </row>
  </sheetData>
  <conditionalFormatting sqref="Z6:AB6 D6 F6:H6 K6:X6">
    <cfRule type="cellIs" dxfId="3" priority="13" operator="lessThan">
      <formula>30</formula>
    </cfRule>
  </conditionalFormatting>
  <conditionalFormatting sqref="H20 J20 L20 N20 P20">
    <cfRule type="cellIs" dxfId="2" priority="5" operator="lessThan">
      <formula>30</formula>
    </cfRule>
  </conditionalFormatting>
  <conditionalFormatting sqref="Z50:AB50 D50 F50:H50 K50:X50">
    <cfRule type="cellIs" dxfId="1" priority="4" operator="lessThan">
      <formula>30</formula>
    </cfRule>
  </conditionalFormatting>
  <conditionalFormatting sqref="G65:P65">
    <cfRule type="cellIs" dxfId="0" priority="3" operator="lessThan">
      <formula>30</formula>
    </cfRule>
  </conditionalFormatting>
  <conditionalFormatting sqref="C36:N43">
    <cfRule type="colorScale" priority="2">
      <colorScale>
        <cfvo type="min"/>
        <cfvo type="max"/>
        <color rgb="FFFFEF9C"/>
        <color rgb="FFFF7128"/>
      </colorScale>
    </cfRule>
  </conditionalFormatting>
  <conditionalFormatting sqref="C81:N88">
    <cfRule type="colorScale" priority="1">
      <colorScale>
        <cfvo type="min"/>
        <cfvo type="max"/>
        <color rgb="FFFFEF9C"/>
        <color rgb="FFFF7128"/>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Charts</vt:lpstr>
      </vt:variant>
      <vt:variant>
        <vt:i4>1</vt:i4>
      </vt:variant>
    </vt:vector>
  </HeadingPairs>
  <TitlesOfParts>
    <vt:vector size="18" baseType="lpstr">
      <vt:lpstr>Model</vt:lpstr>
      <vt:lpstr>Daily</vt:lpstr>
      <vt:lpstr>cumlandings</vt:lpstr>
      <vt:lpstr>inputs</vt:lpstr>
      <vt:lpstr>Rec_landings</vt:lpstr>
      <vt:lpstr>RecLandings1</vt:lpstr>
      <vt:lpstr>Bag_Limit</vt:lpstr>
      <vt:lpstr>Vessel_Limit</vt:lpstr>
      <vt:lpstr>SL_pooling</vt:lpstr>
      <vt:lpstr>working</vt:lpstr>
      <vt:lpstr>Blimit_tables</vt:lpstr>
      <vt:lpstr>BL_pooling</vt:lpstr>
      <vt:lpstr>ACL</vt:lpstr>
      <vt:lpstr>Month_figure</vt:lpstr>
      <vt:lpstr>Trip Elimination</vt:lpstr>
      <vt:lpstr>Discards</vt:lpstr>
      <vt:lpstr>Pstrat Landings</vt:lpstr>
      <vt:lpstr>Pct Landings by Month</vt:lpstr>
    </vt:vector>
  </TitlesOfParts>
  <Company>US DOC NOAA NMFS SERO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A. Farmer, Ph.D.</dc:creator>
  <cp:lastModifiedBy>Myra Brouwer</cp:lastModifiedBy>
  <cp:lastPrinted>2012-05-01T14:01:06Z</cp:lastPrinted>
  <dcterms:created xsi:type="dcterms:W3CDTF">2011-07-20T15:19:40Z</dcterms:created>
  <dcterms:modified xsi:type="dcterms:W3CDTF">2021-02-23T14:48:47Z</dcterms:modified>
</cp:coreProperties>
</file>