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workbookProtection workbookPassword="EE40" lockStructure="1"/>
  <bookViews>
    <workbookView xWindow="120" yWindow="36" windowWidth="23256" windowHeight="12360" firstSheet="1" activeTab="1"/>
  </bookViews>
  <sheets>
    <sheet name="Data" sheetId="2" state="hidden" r:id="rId1"/>
    <sheet name="Readme" sheetId="19" r:id="rId2"/>
    <sheet name="MPA Options" sheetId="15" r:id="rId3"/>
    <sheet name="EWG Recommends" sheetId="18" r:id="rId4"/>
    <sheet name="Evaluation" sheetId="5" r:id="rId5"/>
    <sheet name="Ranks (by area)" sheetId="6" r:id="rId6"/>
    <sheet name="Total Areas" sheetId="3" r:id="rId7"/>
    <sheet name="Point Observations" sheetId="8" r:id="rId8"/>
    <sheet name="Existing MPAs" sheetId="16" r:id="rId9"/>
    <sheet name="Connectivity" sheetId="9" r:id="rId10"/>
    <sheet name="NC Options" sheetId="7" r:id="rId11"/>
    <sheet name="SC Options" sheetId="10" r:id="rId12"/>
    <sheet name="GA Options" sheetId="11" r:id="rId13"/>
    <sheet name="NEFL Options" sheetId="12" r:id="rId14"/>
    <sheet name="SEFL Options" sheetId="14" r:id="rId15"/>
    <sheet name="values" sheetId="17" state="hidden" r:id="rId16"/>
  </sheets>
  <definedNames>
    <definedName name="_xlnm._FilterDatabase" localSheetId="15" hidden="1">values!$A$1:$AA$55</definedName>
  </definedNames>
  <calcPr calcId="145621"/>
</workbook>
</file>

<file path=xl/calcChain.xml><?xml version="1.0" encoding="utf-8"?>
<calcChain xmlns="http://schemas.openxmlformats.org/spreadsheetml/2006/main">
  <c r="AJ56" i="6" l="1"/>
  <c r="AJ48" i="6"/>
  <c r="AJ36" i="6"/>
  <c r="AJ27" i="6"/>
  <c r="AJ14" i="6"/>
  <c r="C7" i="5"/>
  <c r="C7" i="6" s="1"/>
  <c r="AD27" i="18"/>
  <c r="AC27" i="18"/>
  <c r="AD26" i="18"/>
  <c r="AC26" i="18"/>
  <c r="AD25" i="18"/>
  <c r="AC25" i="18"/>
  <c r="AD24" i="18"/>
  <c r="AC24" i="18"/>
  <c r="AD23" i="18"/>
  <c r="AC23" i="18"/>
  <c r="AD22" i="18"/>
  <c r="AC22" i="18"/>
  <c r="AD21" i="18"/>
  <c r="AC21" i="18"/>
  <c r="AD20" i="18"/>
  <c r="AC20" i="18"/>
  <c r="AD19" i="18"/>
  <c r="AC19" i="18"/>
  <c r="AD18" i="18"/>
  <c r="AC18" i="18"/>
  <c r="AD17" i="18"/>
  <c r="AC17" i="18"/>
  <c r="AD16" i="18"/>
  <c r="AC16" i="18"/>
  <c r="AD15" i="18"/>
  <c r="AC15" i="18"/>
  <c r="AD14" i="18"/>
  <c r="AC14" i="18"/>
  <c r="AD13" i="18"/>
  <c r="AC13" i="18"/>
  <c r="AD12" i="18"/>
  <c r="AC12" i="18"/>
  <c r="AD11" i="18"/>
  <c r="AC11" i="18"/>
  <c r="AD10" i="18"/>
  <c r="AC10" i="18"/>
  <c r="AD9" i="18"/>
  <c r="AC9" i="18"/>
  <c r="AD8" i="18"/>
  <c r="AC8" i="18"/>
  <c r="AD7" i="18"/>
  <c r="AC7" i="18"/>
  <c r="AD5" i="18"/>
  <c r="AC5" i="18"/>
  <c r="AD4" i="18"/>
  <c r="AC4" i="18"/>
  <c r="AD3" i="18"/>
  <c r="AC3" i="18"/>
  <c r="AA3" i="18"/>
  <c r="AA4" i="18"/>
  <c r="AB4" i="18"/>
  <c r="AA5" i="18"/>
  <c r="AB5" i="18"/>
  <c r="AA7" i="18"/>
  <c r="AB7" i="18"/>
  <c r="AA8" i="18"/>
  <c r="AB8" i="18"/>
  <c r="AA9" i="18"/>
  <c r="AB9" i="18"/>
  <c r="AA10" i="18"/>
  <c r="AB10" i="18"/>
  <c r="AA11" i="18"/>
  <c r="AB11" i="18"/>
  <c r="AA12" i="18"/>
  <c r="AB12" i="18"/>
  <c r="AA13" i="18"/>
  <c r="AB13" i="18"/>
  <c r="AA14" i="18"/>
  <c r="AB14" i="18"/>
  <c r="AA15" i="18"/>
  <c r="AB15" i="18"/>
  <c r="AA16" i="18"/>
  <c r="AB16" i="18"/>
  <c r="AA17" i="18"/>
  <c r="AB17" i="18"/>
  <c r="AA18" i="18"/>
  <c r="AB18" i="18"/>
  <c r="AA19" i="18"/>
  <c r="AB19" i="18"/>
  <c r="AA20" i="18"/>
  <c r="AB20" i="18"/>
  <c r="AA21" i="18"/>
  <c r="AB21" i="18"/>
  <c r="AA22" i="18"/>
  <c r="AB22" i="18"/>
  <c r="AA23" i="18"/>
  <c r="AB23" i="18"/>
  <c r="AA24" i="18"/>
  <c r="AB24" i="18"/>
  <c r="AA25" i="18"/>
  <c r="AB25" i="18"/>
  <c r="AA26" i="18"/>
  <c r="AB26" i="18"/>
  <c r="AA27" i="18"/>
  <c r="AB27" i="18"/>
  <c r="AB3" i="18"/>
  <c r="D50" i="2"/>
  <c r="Q7" i="6" l="1"/>
  <c r="I7" i="6"/>
  <c r="R7" i="6"/>
  <c r="J7" i="6"/>
  <c r="S7" i="6"/>
  <c r="K7" i="6"/>
  <c r="T7" i="6"/>
  <c r="L7" i="6"/>
  <c r="U7" i="6"/>
  <c r="M7" i="6"/>
  <c r="E7" i="6"/>
  <c r="V7" i="6"/>
  <c r="N7" i="6"/>
  <c r="F7" i="6"/>
  <c r="W7" i="6"/>
  <c r="O7" i="6"/>
  <c r="G7" i="6"/>
  <c r="X7" i="6"/>
  <c r="P7" i="6"/>
  <c r="H7" i="6"/>
  <c r="W65" i="5"/>
  <c r="AG49" i="2"/>
  <c r="Z56" i="5"/>
  <c r="Z48" i="5"/>
  <c r="Z36" i="5"/>
  <c r="Z27" i="5"/>
  <c r="Z14" i="5"/>
  <c r="D6" i="3"/>
  <c r="C51" i="5" s="1"/>
  <c r="C51" i="6" l="1"/>
  <c r="W66" i="5"/>
  <c r="W67" i="5" s="1"/>
  <c r="F49" i="2"/>
  <c r="F50" i="2" s="1"/>
  <c r="G49" i="2"/>
  <c r="G50" i="2" s="1"/>
  <c r="M49" i="2"/>
  <c r="M50" i="2" s="1"/>
  <c r="N49" i="2"/>
  <c r="N50" i="2" s="1"/>
  <c r="S49" i="2"/>
  <c r="S50" i="2" s="1"/>
  <c r="I65" i="5" s="1"/>
  <c r="T49" i="2"/>
  <c r="T50" i="2" s="1"/>
  <c r="J65" i="5" s="1"/>
  <c r="U49" i="2"/>
  <c r="U50" i="2" s="1"/>
  <c r="K65" i="5" s="1"/>
  <c r="V49" i="2"/>
  <c r="V50" i="2" s="1"/>
  <c r="L65" i="5" s="1"/>
  <c r="W49" i="2"/>
  <c r="W50" i="2" s="1"/>
  <c r="M65" i="5" s="1"/>
  <c r="X49" i="2"/>
  <c r="X50" i="2" s="1"/>
  <c r="N65" i="5" s="1"/>
  <c r="Y49" i="2"/>
  <c r="Y50" i="2" s="1"/>
  <c r="O65" i="5" s="1"/>
  <c r="Z49" i="2"/>
  <c r="Z50" i="2" s="1"/>
  <c r="P65" i="5" s="1"/>
  <c r="AA49" i="2"/>
  <c r="AA50" i="2" s="1"/>
  <c r="Q65" i="5" s="1"/>
  <c r="AB49" i="2"/>
  <c r="AB50" i="2" s="1"/>
  <c r="R65" i="5" s="1"/>
  <c r="AC49" i="2"/>
  <c r="AC50" i="2" s="1"/>
  <c r="S65" i="5" s="1"/>
  <c r="AD49" i="2"/>
  <c r="AD50" i="2" s="1"/>
  <c r="T65" i="5" s="1"/>
  <c r="AE49" i="2"/>
  <c r="AE50" i="2" s="1"/>
  <c r="U65" i="5" s="1"/>
  <c r="AF49" i="2"/>
  <c r="AF50" i="2" s="1"/>
  <c r="V65" i="5" s="1"/>
  <c r="R8" i="2"/>
  <c r="R49" i="2" s="1"/>
  <c r="R50" i="2" s="1"/>
  <c r="H65" i="5" s="1"/>
  <c r="Q8" i="2"/>
  <c r="Q49" i="2" s="1"/>
  <c r="Q50" i="2" s="1"/>
  <c r="P8" i="2"/>
  <c r="P49" i="2" s="1"/>
  <c r="P50" i="2" s="1"/>
  <c r="G65" i="5" s="1"/>
  <c r="O8" i="2"/>
  <c r="O49" i="2" s="1"/>
  <c r="O50" i="2" s="1"/>
  <c r="F65" i="5" s="1"/>
  <c r="L8" i="2"/>
  <c r="L49" i="2" s="1"/>
  <c r="L50" i="2" s="1"/>
  <c r="K8" i="2"/>
  <c r="K49" i="2" s="1"/>
  <c r="K50" i="2" s="1"/>
  <c r="E65" i="5" s="1"/>
  <c r="J8" i="2"/>
  <c r="J49" i="2" s="1"/>
  <c r="J50" i="2" s="1"/>
  <c r="I8" i="2"/>
  <c r="I49" i="2" s="1"/>
  <c r="I50" i="2" s="1"/>
  <c r="D65" i="5" s="1"/>
  <c r="H8" i="2"/>
  <c r="H49" i="2" s="1"/>
  <c r="H50" i="2" s="1"/>
  <c r="C65" i="5" s="1"/>
  <c r="E8" i="2"/>
  <c r="E49" i="2" s="1"/>
  <c r="E50" i="2" s="1"/>
  <c r="C8" i="2"/>
  <c r="C49" i="2" s="1"/>
  <c r="C50" i="2" s="1"/>
  <c r="B65" i="5" s="1"/>
  <c r="AF9" i="2"/>
  <c r="AE9" i="2"/>
  <c r="AD9" i="2"/>
  <c r="AC9" i="2"/>
  <c r="AB9" i="2"/>
  <c r="AA9" i="2"/>
  <c r="Z9" i="2"/>
  <c r="Y9" i="2"/>
  <c r="X9" i="2"/>
  <c r="W9" i="2"/>
  <c r="V9" i="2"/>
  <c r="U9" i="2"/>
  <c r="T9" i="2"/>
  <c r="S9" i="2"/>
  <c r="R9" i="2"/>
  <c r="Q9" i="2"/>
  <c r="P9" i="2"/>
  <c r="O9" i="2"/>
  <c r="N9" i="2"/>
  <c r="M9" i="2"/>
  <c r="L9" i="2"/>
  <c r="K9" i="2"/>
  <c r="J9" i="2"/>
  <c r="I9" i="2"/>
  <c r="H9" i="2"/>
  <c r="G9" i="2"/>
  <c r="F9" i="2"/>
  <c r="E9" i="2"/>
  <c r="C9" i="2"/>
  <c r="AY7" i="5"/>
  <c r="AX7" i="5"/>
  <c r="AW7" i="5"/>
  <c r="AV7" i="5"/>
  <c r="AU7" i="5"/>
  <c r="AT7" i="5"/>
  <c r="AS7" i="5"/>
  <c r="AR7" i="5"/>
  <c r="AQ7" i="5"/>
  <c r="AP7" i="5"/>
  <c r="AO7" i="5"/>
  <c r="AN7" i="5"/>
  <c r="AM7" i="5"/>
  <c r="AL7" i="5"/>
  <c r="AK7" i="5"/>
  <c r="AJ7" i="5"/>
  <c r="AI7" i="5"/>
  <c r="AH7" i="5"/>
  <c r="AG7" i="5"/>
  <c r="AF7" i="5"/>
  <c r="D31" i="3"/>
  <c r="C17" i="5" s="1"/>
  <c r="C17" i="6" s="1"/>
  <c r="V17" i="6" s="1"/>
  <c r="D4" i="3"/>
  <c r="D35" i="3"/>
  <c r="C20" i="5" s="1"/>
  <c r="C20" i="6" s="1"/>
  <c r="D15" i="3"/>
  <c r="C30" i="5" s="1"/>
  <c r="D39" i="3"/>
  <c r="C25" i="5" s="1"/>
  <c r="C25" i="6" s="1"/>
  <c r="D8" i="3"/>
  <c r="C40" i="5" s="1"/>
  <c r="C40" i="6" s="1"/>
  <c r="D28" i="3"/>
  <c r="D13" i="3"/>
  <c r="C54" i="5" s="1"/>
  <c r="C54" i="6" s="1"/>
  <c r="D9" i="3"/>
  <c r="C43" i="5" s="1"/>
  <c r="D32" i="3"/>
  <c r="C18" i="5" s="1"/>
  <c r="C18" i="6" s="1"/>
  <c r="D33" i="3"/>
  <c r="C19" i="5" s="1"/>
  <c r="C19" i="6" s="1"/>
  <c r="D36" i="3"/>
  <c r="C21" i="5" s="1"/>
  <c r="D37" i="3"/>
  <c r="C22" i="5" s="1"/>
  <c r="C22" i="6" s="1"/>
  <c r="D5" i="3"/>
  <c r="C39" i="5" s="1"/>
  <c r="D17" i="3"/>
  <c r="C31" i="5" s="1"/>
  <c r="C31" i="6" s="1"/>
  <c r="D18" i="3"/>
  <c r="C33" i="5" s="1"/>
  <c r="C33" i="6" s="1"/>
  <c r="D7" i="3"/>
  <c r="C52" i="5" s="1"/>
  <c r="C52" i="6" s="1"/>
  <c r="D23" i="3"/>
  <c r="C6" i="5" s="1"/>
  <c r="C6" i="6" s="1"/>
  <c r="D38" i="3"/>
  <c r="C24" i="5" s="1"/>
  <c r="C24" i="6" s="1"/>
  <c r="D24" i="3"/>
  <c r="C8" i="5" s="1"/>
  <c r="C8" i="6" s="1"/>
  <c r="D25" i="3"/>
  <c r="C9" i="5" s="1"/>
  <c r="C9" i="6" s="1"/>
  <c r="D26" i="3"/>
  <c r="C10" i="5" s="1"/>
  <c r="C10" i="6" s="1"/>
  <c r="D40" i="3"/>
  <c r="C26" i="5" s="1"/>
  <c r="C26" i="6" s="1"/>
  <c r="D3" i="3"/>
  <c r="C44" i="5" s="1"/>
  <c r="C44" i="6" s="1"/>
  <c r="D2" i="3"/>
  <c r="C45" i="5" s="1"/>
  <c r="D10" i="3"/>
  <c r="C53" i="5" s="1"/>
  <c r="C53" i="6" s="1"/>
  <c r="D27" i="3"/>
  <c r="C11" i="5" s="1"/>
  <c r="C11" i="6" s="1"/>
  <c r="D29" i="3"/>
  <c r="D30" i="3"/>
  <c r="C13" i="5" s="1"/>
  <c r="C13" i="6" s="1"/>
  <c r="D11" i="3"/>
  <c r="C46" i="5" s="1"/>
  <c r="C46" i="6" s="1"/>
  <c r="D12" i="3"/>
  <c r="C47" i="5" s="1"/>
  <c r="C47" i="6" s="1"/>
  <c r="D19" i="3"/>
  <c r="C34" i="5" s="1"/>
  <c r="C34" i="6" s="1"/>
  <c r="D20" i="3"/>
  <c r="C35" i="5" s="1"/>
  <c r="C35" i="6" s="1"/>
  <c r="D14" i="3"/>
  <c r="C55" i="5" s="1"/>
  <c r="C55" i="6" s="1"/>
  <c r="D34" i="3"/>
  <c r="C23" i="5" s="1"/>
  <c r="C23" i="6" s="1"/>
  <c r="D16" i="3"/>
  <c r="C32" i="5" s="1"/>
  <c r="C32" i="6" s="1"/>
  <c r="D21" i="3"/>
  <c r="C5" i="5" s="1"/>
  <c r="AY32" i="5"/>
  <c r="AX32" i="5"/>
  <c r="AW32" i="5"/>
  <c r="AV32" i="5"/>
  <c r="AU32" i="5"/>
  <c r="AT32" i="5"/>
  <c r="AS32" i="5"/>
  <c r="AR32" i="5"/>
  <c r="AQ32" i="5"/>
  <c r="AP32" i="5"/>
  <c r="AO32" i="5"/>
  <c r="AN32" i="5"/>
  <c r="AM32" i="5"/>
  <c r="AL32" i="5"/>
  <c r="AK32" i="5"/>
  <c r="AJ32" i="5"/>
  <c r="AI32" i="5"/>
  <c r="AH32" i="5"/>
  <c r="AG32" i="5"/>
  <c r="AF32" i="5"/>
  <c r="C14" i="5" l="1"/>
  <c r="C5" i="6"/>
  <c r="I13" i="6"/>
  <c r="K13" i="6"/>
  <c r="M13" i="6"/>
  <c r="F13" i="6"/>
  <c r="X13" i="6"/>
  <c r="J13" i="6"/>
  <c r="L13" i="6"/>
  <c r="V13" i="6"/>
  <c r="O13" i="6"/>
  <c r="H13" i="6"/>
  <c r="S13" i="6"/>
  <c r="N13" i="6"/>
  <c r="T13" i="6"/>
  <c r="W13" i="6"/>
  <c r="E13" i="6"/>
  <c r="R13" i="6"/>
  <c r="P13" i="6"/>
  <c r="U13" i="6"/>
  <c r="Q13" i="6"/>
  <c r="G13" i="6"/>
  <c r="C42" i="5"/>
  <c r="C42" i="6" s="1"/>
  <c r="C45" i="6"/>
  <c r="F52" i="6"/>
  <c r="X52" i="6"/>
  <c r="I52" i="6"/>
  <c r="K52" i="6"/>
  <c r="M52" i="6"/>
  <c r="W52" i="6"/>
  <c r="P52" i="6"/>
  <c r="R52" i="6"/>
  <c r="T52" i="6"/>
  <c r="E52" i="6"/>
  <c r="G52" i="6"/>
  <c r="S52" i="6"/>
  <c r="N52" i="6"/>
  <c r="Q52" i="6"/>
  <c r="U52" i="6"/>
  <c r="J52" i="6"/>
  <c r="V52" i="6"/>
  <c r="L52" i="6"/>
  <c r="O52" i="6"/>
  <c r="H52" i="6"/>
  <c r="C41" i="5"/>
  <c r="C41" i="6" s="1"/>
  <c r="C43" i="6"/>
  <c r="T17" i="6"/>
  <c r="R17" i="6"/>
  <c r="P17" i="6"/>
  <c r="W17" i="6"/>
  <c r="E17" i="6"/>
  <c r="R51" i="6"/>
  <c r="T51" i="6"/>
  <c r="E51" i="6"/>
  <c r="W51" i="6"/>
  <c r="P51" i="6"/>
  <c r="S51" i="6"/>
  <c r="U51" i="6"/>
  <c r="N51" i="6"/>
  <c r="G51" i="6"/>
  <c r="Q51" i="6"/>
  <c r="K51" i="6"/>
  <c r="F51" i="6"/>
  <c r="I51" i="6"/>
  <c r="L51" i="6"/>
  <c r="O51" i="6"/>
  <c r="M51" i="6"/>
  <c r="X51" i="6"/>
  <c r="J51" i="6"/>
  <c r="V51" i="6"/>
  <c r="H51" i="6"/>
  <c r="E32" i="6"/>
  <c r="W32" i="6"/>
  <c r="V32" i="6"/>
  <c r="O32" i="6"/>
  <c r="H32" i="6"/>
  <c r="J32" i="6"/>
  <c r="L32" i="6"/>
  <c r="M32" i="6"/>
  <c r="X32" i="6"/>
  <c r="R32" i="6"/>
  <c r="F32" i="6"/>
  <c r="Q32" i="6"/>
  <c r="K32" i="6"/>
  <c r="G32" i="6"/>
  <c r="T32" i="6"/>
  <c r="P32" i="6"/>
  <c r="U32" i="6"/>
  <c r="I32" i="6"/>
  <c r="N32" i="6"/>
  <c r="S32" i="6"/>
  <c r="M34" i="6"/>
  <c r="F34" i="6"/>
  <c r="X34" i="6"/>
  <c r="I34" i="6"/>
  <c r="K34" i="6"/>
  <c r="V34" i="6"/>
  <c r="O34" i="6"/>
  <c r="H34" i="6"/>
  <c r="J34" i="6"/>
  <c r="L34" i="6"/>
  <c r="N34" i="6"/>
  <c r="Q34" i="6"/>
  <c r="W34" i="6"/>
  <c r="R34" i="6"/>
  <c r="E34" i="6"/>
  <c r="T34" i="6"/>
  <c r="P34" i="6"/>
  <c r="U34" i="6"/>
  <c r="G34" i="6"/>
  <c r="S34" i="6"/>
  <c r="C12" i="5"/>
  <c r="C6" i="18"/>
  <c r="D6" i="18" s="1"/>
  <c r="G44" i="6"/>
  <c r="W44" i="6"/>
  <c r="X44" i="6"/>
  <c r="O44" i="6"/>
  <c r="N44" i="6"/>
  <c r="T44" i="6"/>
  <c r="S44" i="6"/>
  <c r="R44" i="6"/>
  <c r="Q44" i="6"/>
  <c r="P44" i="6"/>
  <c r="M44" i="6"/>
  <c r="F44" i="6"/>
  <c r="U44" i="6"/>
  <c r="K44" i="6"/>
  <c r="I44" i="6"/>
  <c r="L44" i="6"/>
  <c r="J44" i="6"/>
  <c r="H44" i="6"/>
  <c r="E44" i="6"/>
  <c r="V44" i="6"/>
  <c r="U8" i="6"/>
  <c r="N8" i="6"/>
  <c r="G8" i="6"/>
  <c r="Q8" i="6"/>
  <c r="S8" i="6"/>
  <c r="E8" i="6"/>
  <c r="W8" i="6"/>
  <c r="P8" i="6"/>
  <c r="R8" i="6"/>
  <c r="T8" i="6"/>
  <c r="O8" i="6"/>
  <c r="J8" i="6"/>
  <c r="M8" i="6"/>
  <c r="X8" i="6"/>
  <c r="K8" i="6"/>
  <c r="V8" i="6"/>
  <c r="H8" i="6"/>
  <c r="L8" i="6"/>
  <c r="F8" i="6"/>
  <c r="I8" i="6"/>
  <c r="R33" i="6"/>
  <c r="T33" i="6"/>
  <c r="E33" i="6"/>
  <c r="W33" i="6"/>
  <c r="P33" i="6"/>
  <c r="J33" i="6"/>
  <c r="L33" i="6"/>
  <c r="V33" i="6"/>
  <c r="O33" i="6"/>
  <c r="H33" i="6"/>
  <c r="I33" i="6"/>
  <c r="M33" i="6"/>
  <c r="X33" i="6"/>
  <c r="K33" i="6"/>
  <c r="F33" i="6"/>
  <c r="U33" i="6"/>
  <c r="N33" i="6"/>
  <c r="Q33" i="6"/>
  <c r="G33" i="6"/>
  <c r="S33" i="6"/>
  <c r="C21" i="6"/>
  <c r="C27" i="5"/>
  <c r="N54" i="6"/>
  <c r="G54" i="6"/>
  <c r="Q54" i="6"/>
  <c r="S54" i="6"/>
  <c r="U54" i="6"/>
  <c r="W54" i="6"/>
  <c r="P54" i="6"/>
  <c r="R54" i="6"/>
  <c r="T54" i="6"/>
  <c r="E54" i="6"/>
  <c r="V54" i="6"/>
  <c r="H54" i="6"/>
  <c r="L54" i="6"/>
  <c r="F54" i="6"/>
  <c r="I54" i="6"/>
  <c r="M54" i="6"/>
  <c r="X54" i="6"/>
  <c r="K54" i="6"/>
  <c r="O54" i="6"/>
  <c r="J54" i="6"/>
  <c r="C30" i="6"/>
  <c r="C36" i="5"/>
  <c r="K17" i="6"/>
  <c r="I17" i="6"/>
  <c r="X17" i="6"/>
  <c r="F17" i="6"/>
  <c r="M17" i="6"/>
  <c r="I35" i="6"/>
  <c r="K35" i="6"/>
  <c r="M35" i="6"/>
  <c r="F35" i="6"/>
  <c r="X35" i="6"/>
  <c r="J35" i="6"/>
  <c r="L35" i="6"/>
  <c r="V35" i="6"/>
  <c r="O35" i="6"/>
  <c r="H35" i="6"/>
  <c r="Q35" i="6"/>
  <c r="U35" i="6"/>
  <c r="G35" i="6"/>
  <c r="R35" i="6"/>
  <c r="E35" i="6"/>
  <c r="P35" i="6"/>
  <c r="T35" i="6"/>
  <c r="W35" i="6"/>
  <c r="S35" i="6"/>
  <c r="N35" i="6"/>
  <c r="R9" i="6"/>
  <c r="T9" i="6"/>
  <c r="E9" i="6"/>
  <c r="W9" i="6"/>
  <c r="P9" i="6"/>
  <c r="J9" i="6"/>
  <c r="L9" i="6"/>
  <c r="V9" i="6"/>
  <c r="O9" i="6"/>
  <c r="H9" i="6"/>
  <c r="I9" i="6"/>
  <c r="M9" i="6"/>
  <c r="X9" i="6"/>
  <c r="K9" i="6"/>
  <c r="F9" i="6"/>
  <c r="Q9" i="6"/>
  <c r="G9" i="6"/>
  <c r="S9" i="6"/>
  <c r="U9" i="6"/>
  <c r="N9" i="6"/>
  <c r="R22" i="6"/>
  <c r="T22" i="6"/>
  <c r="E22" i="6"/>
  <c r="W22" i="6"/>
  <c r="P22" i="6"/>
  <c r="J22" i="6"/>
  <c r="L22" i="6"/>
  <c r="V22" i="6"/>
  <c r="O22" i="6"/>
  <c r="H22" i="6"/>
  <c r="K22" i="6"/>
  <c r="F22" i="6"/>
  <c r="I22" i="6"/>
  <c r="M22" i="6"/>
  <c r="X22" i="6"/>
  <c r="S22" i="6"/>
  <c r="U22" i="6"/>
  <c r="N22" i="6"/>
  <c r="Q22" i="6"/>
  <c r="G22" i="6"/>
  <c r="M25" i="6"/>
  <c r="F25" i="6"/>
  <c r="X25" i="6"/>
  <c r="I25" i="6"/>
  <c r="K25" i="6"/>
  <c r="V25" i="6"/>
  <c r="O25" i="6"/>
  <c r="H25" i="6"/>
  <c r="J25" i="6"/>
  <c r="L25" i="6"/>
  <c r="N25" i="6"/>
  <c r="Q25" i="6"/>
  <c r="W25" i="6"/>
  <c r="R25" i="6"/>
  <c r="E25" i="6"/>
  <c r="T25" i="6"/>
  <c r="P25" i="6"/>
  <c r="U25" i="6"/>
  <c r="G25" i="6"/>
  <c r="S25" i="6"/>
  <c r="M23" i="6"/>
  <c r="F23" i="6"/>
  <c r="X23" i="6"/>
  <c r="I23" i="6"/>
  <c r="K23" i="6"/>
  <c r="V23" i="6"/>
  <c r="O23" i="6"/>
  <c r="H23" i="6"/>
  <c r="J23" i="6"/>
  <c r="L23" i="6"/>
  <c r="U23" i="6"/>
  <c r="G23" i="6"/>
  <c r="S23" i="6"/>
  <c r="E23" i="6"/>
  <c r="P23" i="6"/>
  <c r="T23" i="6"/>
  <c r="R23" i="6"/>
  <c r="W23" i="6"/>
  <c r="Q23" i="6"/>
  <c r="N23" i="6"/>
  <c r="N47" i="6"/>
  <c r="G47" i="6"/>
  <c r="Q47" i="6"/>
  <c r="S47" i="6"/>
  <c r="U47" i="6"/>
  <c r="W47" i="6"/>
  <c r="V47" i="6"/>
  <c r="P47" i="6"/>
  <c r="J47" i="6"/>
  <c r="M47" i="6"/>
  <c r="F47" i="6"/>
  <c r="H47" i="6"/>
  <c r="K47" i="6"/>
  <c r="E47" i="6"/>
  <c r="X47" i="6"/>
  <c r="L47" i="6"/>
  <c r="R47" i="6"/>
  <c r="O47" i="6"/>
  <c r="I47" i="6"/>
  <c r="T47" i="6"/>
  <c r="I11" i="6"/>
  <c r="K11" i="6"/>
  <c r="M11" i="6"/>
  <c r="F11" i="6"/>
  <c r="X11" i="6"/>
  <c r="J11" i="6"/>
  <c r="L11" i="6"/>
  <c r="V11" i="6"/>
  <c r="O11" i="6"/>
  <c r="H11" i="6"/>
  <c r="Q11" i="6"/>
  <c r="U11" i="6"/>
  <c r="G11" i="6"/>
  <c r="R11" i="6"/>
  <c r="E11" i="6"/>
  <c r="P11" i="6"/>
  <c r="W11" i="6"/>
  <c r="T11" i="6"/>
  <c r="S11" i="6"/>
  <c r="N11" i="6"/>
  <c r="R26" i="6"/>
  <c r="T26" i="6"/>
  <c r="E26" i="6"/>
  <c r="W26" i="6"/>
  <c r="P26" i="6"/>
  <c r="J26" i="6"/>
  <c r="L26" i="6"/>
  <c r="V26" i="6"/>
  <c r="O26" i="6"/>
  <c r="H26" i="6"/>
  <c r="I26" i="6"/>
  <c r="M26" i="6"/>
  <c r="X26" i="6"/>
  <c r="K26" i="6"/>
  <c r="F26" i="6"/>
  <c r="Q26" i="6"/>
  <c r="G26" i="6"/>
  <c r="S26" i="6"/>
  <c r="U26" i="6"/>
  <c r="N26" i="6"/>
  <c r="I24" i="6"/>
  <c r="K24" i="6"/>
  <c r="M24" i="6"/>
  <c r="F24" i="6"/>
  <c r="X24" i="6"/>
  <c r="J24" i="6"/>
  <c r="L24" i="6"/>
  <c r="V24" i="6"/>
  <c r="O24" i="6"/>
  <c r="H24" i="6"/>
  <c r="S24" i="6"/>
  <c r="N24" i="6"/>
  <c r="T24" i="6"/>
  <c r="W24" i="6"/>
  <c r="R24" i="6"/>
  <c r="P24" i="6"/>
  <c r="E24" i="6"/>
  <c r="G24" i="6"/>
  <c r="Q24" i="6"/>
  <c r="U24" i="6"/>
  <c r="Q31" i="6"/>
  <c r="S31" i="6"/>
  <c r="U31" i="6"/>
  <c r="N31" i="6"/>
  <c r="G31" i="6"/>
  <c r="R31" i="6"/>
  <c r="T31" i="6"/>
  <c r="E31" i="6"/>
  <c r="W31" i="6"/>
  <c r="P31" i="6"/>
  <c r="L31" i="6"/>
  <c r="O31" i="6"/>
  <c r="I31" i="6"/>
  <c r="M31" i="6"/>
  <c r="X31" i="6"/>
  <c r="J31" i="6"/>
  <c r="V31" i="6"/>
  <c r="H31" i="6"/>
  <c r="K31" i="6"/>
  <c r="F31" i="6"/>
  <c r="M19" i="6"/>
  <c r="F19" i="6"/>
  <c r="X19" i="6"/>
  <c r="I19" i="6"/>
  <c r="K19" i="6"/>
  <c r="V19" i="6"/>
  <c r="G19" i="6"/>
  <c r="R19" i="6"/>
  <c r="L19" i="6"/>
  <c r="N19" i="6"/>
  <c r="P19" i="6"/>
  <c r="J19" i="6"/>
  <c r="O19" i="6"/>
  <c r="T19" i="6"/>
  <c r="E19" i="6"/>
  <c r="Q19" i="6"/>
  <c r="W19" i="6"/>
  <c r="H19" i="6"/>
  <c r="S19" i="6"/>
  <c r="U19" i="6"/>
  <c r="Q20" i="6"/>
  <c r="S20" i="6"/>
  <c r="U20" i="6"/>
  <c r="N20" i="6"/>
  <c r="G20" i="6"/>
  <c r="R20" i="6"/>
  <c r="T20" i="6"/>
  <c r="E20" i="6"/>
  <c r="W20" i="6"/>
  <c r="P20" i="6"/>
  <c r="J20" i="6"/>
  <c r="V20" i="6"/>
  <c r="H20" i="6"/>
  <c r="K20" i="6"/>
  <c r="L20" i="6"/>
  <c r="O20" i="6"/>
  <c r="I20" i="6"/>
  <c r="M20" i="6"/>
  <c r="X20" i="6"/>
  <c r="F20" i="6"/>
  <c r="S17" i="6"/>
  <c r="Q17" i="6"/>
  <c r="G17" i="6"/>
  <c r="N17" i="6"/>
  <c r="U17" i="6"/>
  <c r="G55" i="6"/>
  <c r="W55" i="6"/>
  <c r="V55" i="6"/>
  <c r="E55" i="6"/>
  <c r="O55" i="6"/>
  <c r="F55" i="6"/>
  <c r="U55" i="6"/>
  <c r="T55" i="6"/>
  <c r="S55" i="6"/>
  <c r="R55" i="6"/>
  <c r="Q55" i="6"/>
  <c r="P55" i="6"/>
  <c r="M55" i="6"/>
  <c r="I55" i="6"/>
  <c r="N55" i="6"/>
  <c r="X55" i="6"/>
  <c r="L55" i="6"/>
  <c r="J55" i="6"/>
  <c r="H55" i="6"/>
  <c r="K55" i="6"/>
  <c r="J46" i="6"/>
  <c r="L46" i="6"/>
  <c r="V46" i="6"/>
  <c r="T46" i="6"/>
  <c r="N46" i="6"/>
  <c r="G46" i="6"/>
  <c r="Q46" i="6"/>
  <c r="R46" i="6"/>
  <c r="U46" i="6"/>
  <c r="F46" i="6"/>
  <c r="X46" i="6"/>
  <c r="I46" i="6"/>
  <c r="E46" i="6"/>
  <c r="H46" i="6"/>
  <c r="K46" i="6"/>
  <c r="O46" i="6"/>
  <c r="M46" i="6"/>
  <c r="W46" i="6"/>
  <c r="P46" i="6"/>
  <c r="S46" i="6"/>
  <c r="S53" i="6"/>
  <c r="U53" i="6"/>
  <c r="N53" i="6"/>
  <c r="G53" i="6"/>
  <c r="Q53" i="6"/>
  <c r="K53" i="6"/>
  <c r="M53" i="6"/>
  <c r="F53" i="6"/>
  <c r="X53" i="6"/>
  <c r="I53" i="6"/>
  <c r="L53" i="6"/>
  <c r="O53" i="6"/>
  <c r="J53" i="6"/>
  <c r="V53" i="6"/>
  <c r="H53" i="6"/>
  <c r="W53" i="6"/>
  <c r="R53" i="6"/>
  <c r="P53" i="6"/>
  <c r="T53" i="6"/>
  <c r="E53" i="6"/>
  <c r="M10" i="6"/>
  <c r="F10" i="6"/>
  <c r="X10" i="6"/>
  <c r="I10" i="6"/>
  <c r="K10" i="6"/>
  <c r="V10" i="6"/>
  <c r="O10" i="6"/>
  <c r="H10" i="6"/>
  <c r="J10" i="6"/>
  <c r="L10" i="6"/>
  <c r="N10" i="6"/>
  <c r="Q10" i="6"/>
  <c r="W10" i="6"/>
  <c r="R10" i="6"/>
  <c r="P10" i="6"/>
  <c r="E10" i="6"/>
  <c r="T10" i="6"/>
  <c r="U10" i="6"/>
  <c r="G10" i="6"/>
  <c r="S10" i="6"/>
  <c r="M6" i="6"/>
  <c r="F6" i="6"/>
  <c r="X6" i="6"/>
  <c r="I6" i="6"/>
  <c r="K6" i="6"/>
  <c r="V6" i="6"/>
  <c r="O6" i="6"/>
  <c r="H6" i="6"/>
  <c r="J6" i="6"/>
  <c r="L6" i="6"/>
  <c r="N6" i="6"/>
  <c r="Q6" i="6"/>
  <c r="W6" i="6"/>
  <c r="R6" i="6"/>
  <c r="E6" i="6"/>
  <c r="T6" i="6"/>
  <c r="P6" i="6"/>
  <c r="U6" i="6"/>
  <c r="S6" i="6"/>
  <c r="G6" i="6"/>
  <c r="C39" i="6"/>
  <c r="I18" i="6"/>
  <c r="K18" i="6"/>
  <c r="M18" i="6"/>
  <c r="F18" i="6"/>
  <c r="X18" i="6"/>
  <c r="J18" i="6"/>
  <c r="L18" i="6"/>
  <c r="V18" i="6"/>
  <c r="O18" i="6"/>
  <c r="H18" i="6"/>
  <c r="Q18" i="6"/>
  <c r="U18" i="6"/>
  <c r="G18" i="6"/>
  <c r="R18" i="6"/>
  <c r="E18" i="6"/>
  <c r="P18" i="6"/>
  <c r="W18" i="6"/>
  <c r="T18" i="6"/>
  <c r="N18" i="6"/>
  <c r="S18" i="6"/>
  <c r="R40" i="6"/>
  <c r="T40" i="6"/>
  <c r="E40" i="6"/>
  <c r="W40" i="6"/>
  <c r="P40" i="6"/>
  <c r="J40" i="6"/>
  <c r="L40" i="6"/>
  <c r="V40" i="6"/>
  <c r="O40" i="6"/>
  <c r="H40" i="6"/>
  <c r="K40" i="6"/>
  <c r="F40" i="6"/>
  <c r="I40" i="6"/>
  <c r="M40" i="6"/>
  <c r="X40" i="6"/>
  <c r="S40" i="6"/>
  <c r="U40" i="6"/>
  <c r="N40" i="6"/>
  <c r="Q40" i="6"/>
  <c r="G40" i="6"/>
  <c r="L17" i="6"/>
  <c r="J17" i="6"/>
  <c r="H17" i="6"/>
  <c r="O17" i="6"/>
  <c r="C56" i="5"/>
  <c r="AD7" i="5"/>
  <c r="AD35" i="5"/>
  <c r="AD18" i="5"/>
  <c r="AD54" i="5"/>
  <c r="AD5" i="5"/>
  <c r="AD26" i="5"/>
  <c r="AD17" i="5"/>
  <c r="AD25" i="5"/>
  <c r="AD53" i="5"/>
  <c r="AD24" i="5"/>
  <c r="AD52" i="5"/>
  <c r="AD11" i="5"/>
  <c r="AD23" i="5"/>
  <c r="AD34" i="5"/>
  <c r="AD33" i="5"/>
  <c r="AD22" i="5"/>
  <c r="AD21" i="5"/>
  <c r="AD32" i="5"/>
  <c r="AD20" i="5"/>
  <c r="AD31" i="5"/>
  <c r="AD19" i="5"/>
  <c r="AD30" i="5"/>
  <c r="AD9" i="5"/>
  <c r="AD55" i="5"/>
  <c r="AD10" i="5"/>
  <c r="AD8" i="5"/>
  <c r="AD6" i="5"/>
  <c r="AD13" i="5"/>
  <c r="AY55" i="5"/>
  <c r="AX55" i="5"/>
  <c r="AW55" i="5"/>
  <c r="AV55" i="5"/>
  <c r="AU55" i="5"/>
  <c r="AT55" i="5"/>
  <c r="AS55" i="5"/>
  <c r="AR55" i="5"/>
  <c r="AQ55" i="5"/>
  <c r="AP55" i="5"/>
  <c r="AO55" i="5"/>
  <c r="AN55" i="5"/>
  <c r="AM55" i="5"/>
  <c r="AL55" i="5"/>
  <c r="AK55" i="5"/>
  <c r="AJ55" i="5"/>
  <c r="AI55" i="5"/>
  <c r="AH55" i="5"/>
  <c r="AG55" i="5"/>
  <c r="AF55" i="5"/>
  <c r="AK54" i="5"/>
  <c r="AJ54" i="5"/>
  <c r="AI54" i="5"/>
  <c r="AH54" i="5"/>
  <c r="AG54" i="5"/>
  <c r="AF54" i="5"/>
  <c r="AY53" i="5"/>
  <c r="AX53" i="5"/>
  <c r="AW53" i="5"/>
  <c r="AV53" i="5"/>
  <c r="AU53" i="5"/>
  <c r="AT53" i="5"/>
  <c r="AS53" i="5"/>
  <c r="AR53" i="5"/>
  <c r="AQ53" i="5"/>
  <c r="AP53" i="5"/>
  <c r="AO53" i="5"/>
  <c r="AN53" i="5"/>
  <c r="AM53" i="5"/>
  <c r="AL53" i="5"/>
  <c r="AK53" i="5"/>
  <c r="AJ53" i="5"/>
  <c r="AI53" i="5"/>
  <c r="AH53" i="5"/>
  <c r="AG53" i="5"/>
  <c r="AF53" i="5"/>
  <c r="AY52" i="5"/>
  <c r="AX52" i="5"/>
  <c r="AW52" i="5"/>
  <c r="AV52" i="5"/>
  <c r="AU52" i="5"/>
  <c r="AT52" i="5"/>
  <c r="AS52" i="5"/>
  <c r="AR52" i="5"/>
  <c r="AQ52" i="5"/>
  <c r="AP52" i="5"/>
  <c r="AO52" i="5"/>
  <c r="AN52" i="5"/>
  <c r="AM52" i="5"/>
  <c r="AL52" i="5"/>
  <c r="AK52" i="5"/>
  <c r="AJ52" i="5"/>
  <c r="AI52" i="5"/>
  <c r="AH52" i="5"/>
  <c r="AG52" i="5"/>
  <c r="AF52" i="5"/>
  <c r="AY47" i="5"/>
  <c r="AX47" i="5"/>
  <c r="AW47" i="5"/>
  <c r="AV47" i="5"/>
  <c r="AU47" i="5"/>
  <c r="AT47" i="5"/>
  <c r="AS47" i="5"/>
  <c r="AR47" i="5"/>
  <c r="AQ47" i="5"/>
  <c r="AP47" i="5"/>
  <c r="AO47" i="5"/>
  <c r="AN47" i="5"/>
  <c r="AM47" i="5"/>
  <c r="AL47" i="5"/>
  <c r="AK47" i="5"/>
  <c r="AJ47" i="5"/>
  <c r="AI47" i="5"/>
  <c r="AH47" i="5"/>
  <c r="AG47" i="5"/>
  <c r="AF47" i="5"/>
  <c r="AY46" i="5"/>
  <c r="AX46" i="5"/>
  <c r="AW46" i="5"/>
  <c r="AV46" i="5"/>
  <c r="AU46" i="5"/>
  <c r="AT46" i="5"/>
  <c r="AS46" i="5"/>
  <c r="AR46" i="5"/>
  <c r="AQ46" i="5"/>
  <c r="AP46" i="5"/>
  <c r="AO46" i="5"/>
  <c r="AN46" i="5"/>
  <c r="AM46" i="5"/>
  <c r="AL46" i="5"/>
  <c r="AK46" i="5"/>
  <c r="AJ46" i="5"/>
  <c r="AI46" i="5"/>
  <c r="AH46" i="5"/>
  <c r="AG46" i="5"/>
  <c r="AF46" i="5"/>
  <c r="AY45" i="5"/>
  <c r="AX45" i="5"/>
  <c r="AW45" i="5"/>
  <c r="AV45" i="5"/>
  <c r="AU45" i="5"/>
  <c r="AT45" i="5"/>
  <c r="AS45" i="5"/>
  <c r="AR45" i="5"/>
  <c r="AQ45" i="5"/>
  <c r="AP45" i="5"/>
  <c r="AO45" i="5"/>
  <c r="AN45" i="5"/>
  <c r="AM45" i="5"/>
  <c r="AL45" i="5"/>
  <c r="AK45" i="5"/>
  <c r="AJ45" i="5"/>
  <c r="AI45" i="5"/>
  <c r="AH45" i="5"/>
  <c r="AG45" i="5"/>
  <c r="AF45" i="5"/>
  <c r="AY44" i="5"/>
  <c r="AX44" i="5"/>
  <c r="AW44" i="5"/>
  <c r="AV44" i="5"/>
  <c r="AU44" i="5"/>
  <c r="AT44" i="5"/>
  <c r="AS44" i="5"/>
  <c r="AR44" i="5"/>
  <c r="AQ44" i="5"/>
  <c r="AP44" i="5"/>
  <c r="AO44" i="5"/>
  <c r="AN44" i="5"/>
  <c r="AM44" i="5"/>
  <c r="AL44" i="5"/>
  <c r="AK44" i="5"/>
  <c r="AJ44" i="5"/>
  <c r="AI44" i="5"/>
  <c r="AH44" i="5"/>
  <c r="AG44" i="5"/>
  <c r="AF44" i="5"/>
  <c r="AK43" i="5"/>
  <c r="AJ43" i="5"/>
  <c r="AI43" i="5"/>
  <c r="AH43" i="5"/>
  <c r="AG43" i="5"/>
  <c r="AF43" i="5"/>
  <c r="AY42" i="5"/>
  <c r="AX42" i="5"/>
  <c r="AW42" i="5"/>
  <c r="AV42" i="5"/>
  <c r="AU42" i="5"/>
  <c r="AT42" i="5"/>
  <c r="AS42" i="5"/>
  <c r="AR42" i="5"/>
  <c r="AQ42" i="5"/>
  <c r="AP42" i="5"/>
  <c r="AO42" i="5"/>
  <c r="AN42" i="5"/>
  <c r="AM42" i="5"/>
  <c r="AL42" i="5"/>
  <c r="AK42" i="5"/>
  <c r="AJ42" i="5"/>
  <c r="AI42" i="5"/>
  <c r="AH42" i="5"/>
  <c r="AG42" i="5"/>
  <c r="AF42" i="5"/>
  <c r="AK41" i="5"/>
  <c r="AJ41" i="5"/>
  <c r="AI41" i="5"/>
  <c r="AH41" i="5"/>
  <c r="AG41" i="5"/>
  <c r="AF41" i="5"/>
  <c r="AK40" i="5"/>
  <c r="AJ40" i="5"/>
  <c r="AI40" i="5"/>
  <c r="AH40" i="5"/>
  <c r="AG40" i="5"/>
  <c r="AF40" i="5"/>
  <c r="AY39" i="5"/>
  <c r="AX39" i="5"/>
  <c r="AW39" i="5"/>
  <c r="AV39" i="5"/>
  <c r="AU39" i="5"/>
  <c r="AT39" i="5"/>
  <c r="AS39" i="5"/>
  <c r="AR39" i="5"/>
  <c r="AQ39" i="5"/>
  <c r="AP39" i="5"/>
  <c r="AO39" i="5"/>
  <c r="AN39" i="5"/>
  <c r="AM39" i="5"/>
  <c r="AL39" i="5"/>
  <c r="AK39" i="5"/>
  <c r="AJ39" i="5"/>
  <c r="AI39" i="5"/>
  <c r="AH39" i="5"/>
  <c r="AG39" i="5"/>
  <c r="AF39" i="5"/>
  <c r="AY35" i="5"/>
  <c r="AY34" i="5"/>
  <c r="AY33" i="5"/>
  <c r="AY31" i="5"/>
  <c r="AX35" i="5"/>
  <c r="AW35" i="5"/>
  <c r="AV35" i="5"/>
  <c r="AU35" i="5"/>
  <c r="AT35" i="5"/>
  <c r="AS35" i="5"/>
  <c r="AR35" i="5"/>
  <c r="AQ35" i="5"/>
  <c r="AP35" i="5"/>
  <c r="AO35" i="5"/>
  <c r="AN35" i="5"/>
  <c r="AM35" i="5"/>
  <c r="AL35" i="5"/>
  <c r="AK35" i="5"/>
  <c r="AJ35" i="5"/>
  <c r="AI35" i="5"/>
  <c r="AH35" i="5"/>
  <c r="AG35" i="5"/>
  <c r="AF35" i="5"/>
  <c r="AX34" i="5"/>
  <c r="AW34" i="5"/>
  <c r="AV34" i="5"/>
  <c r="AU34" i="5"/>
  <c r="AT34" i="5"/>
  <c r="AS34" i="5"/>
  <c r="AR34" i="5"/>
  <c r="AQ34" i="5"/>
  <c r="AP34" i="5"/>
  <c r="AO34" i="5"/>
  <c r="AN34" i="5"/>
  <c r="AM34" i="5"/>
  <c r="AL34" i="5"/>
  <c r="AK34" i="5"/>
  <c r="AJ34" i="5"/>
  <c r="AI34" i="5"/>
  <c r="AH34" i="5"/>
  <c r="AG34" i="5"/>
  <c r="AF34" i="5"/>
  <c r="AX33" i="5"/>
  <c r="AW33" i="5"/>
  <c r="AV33" i="5"/>
  <c r="AU33" i="5"/>
  <c r="AT33" i="5"/>
  <c r="AS33" i="5"/>
  <c r="AR33" i="5"/>
  <c r="AQ33" i="5"/>
  <c r="AP33" i="5"/>
  <c r="AO33" i="5"/>
  <c r="AN33" i="5"/>
  <c r="AM33" i="5"/>
  <c r="AL33" i="5"/>
  <c r="AK33" i="5"/>
  <c r="AJ33" i="5"/>
  <c r="AI33" i="5"/>
  <c r="AH33" i="5"/>
  <c r="AG33" i="5"/>
  <c r="AF33" i="5"/>
  <c r="AX31" i="5"/>
  <c r="AW31" i="5"/>
  <c r="AV31" i="5"/>
  <c r="AU31" i="5"/>
  <c r="AT31" i="5"/>
  <c r="AS31" i="5"/>
  <c r="AR31" i="5"/>
  <c r="AQ31" i="5"/>
  <c r="AP31" i="5"/>
  <c r="AO31" i="5"/>
  <c r="AN31" i="5"/>
  <c r="AM31" i="5"/>
  <c r="AL31" i="5"/>
  <c r="AK31" i="5"/>
  <c r="AJ31" i="5"/>
  <c r="AI31" i="5"/>
  <c r="AH31" i="5"/>
  <c r="AG31" i="5"/>
  <c r="AF31" i="5"/>
  <c r="AK30" i="5"/>
  <c r="AJ30" i="5"/>
  <c r="AI30" i="5"/>
  <c r="AH30" i="5"/>
  <c r="AG30" i="5"/>
  <c r="AF30" i="5"/>
  <c r="AY26" i="5"/>
  <c r="AX26" i="5"/>
  <c r="AW26" i="5"/>
  <c r="AV26" i="5"/>
  <c r="AU26" i="5"/>
  <c r="AT26" i="5"/>
  <c r="AS26" i="5"/>
  <c r="AR26" i="5"/>
  <c r="AQ26" i="5"/>
  <c r="AP26" i="5"/>
  <c r="AO26" i="5"/>
  <c r="AN26" i="5"/>
  <c r="AM26" i="5"/>
  <c r="AL26" i="5"/>
  <c r="AK26" i="5"/>
  <c r="AJ26" i="5"/>
  <c r="AI26" i="5"/>
  <c r="AH26" i="5"/>
  <c r="AG26" i="5"/>
  <c r="AF26" i="5"/>
  <c r="AK25" i="5"/>
  <c r="AJ25" i="5"/>
  <c r="AI25" i="5"/>
  <c r="AH25" i="5"/>
  <c r="AG25" i="5"/>
  <c r="AF25" i="5"/>
  <c r="AY24" i="5"/>
  <c r="AX24" i="5"/>
  <c r="AW24" i="5"/>
  <c r="AV24" i="5"/>
  <c r="AU24" i="5"/>
  <c r="AT24" i="5"/>
  <c r="AS24" i="5"/>
  <c r="AR24" i="5"/>
  <c r="AQ24" i="5"/>
  <c r="AP24" i="5"/>
  <c r="AO24" i="5"/>
  <c r="AN24" i="5"/>
  <c r="AM24" i="5"/>
  <c r="AL24" i="5"/>
  <c r="AK24" i="5"/>
  <c r="AJ24" i="5"/>
  <c r="AI24" i="5"/>
  <c r="AH24" i="5"/>
  <c r="AG24" i="5"/>
  <c r="AF24" i="5"/>
  <c r="AY23" i="5"/>
  <c r="AX23" i="5"/>
  <c r="AW23" i="5"/>
  <c r="AV23" i="5"/>
  <c r="AU23" i="5"/>
  <c r="AT23" i="5"/>
  <c r="AS23" i="5"/>
  <c r="AR23" i="5"/>
  <c r="AQ23" i="5"/>
  <c r="AP23" i="5"/>
  <c r="AO23" i="5"/>
  <c r="AN23" i="5"/>
  <c r="AM23" i="5"/>
  <c r="AL23" i="5"/>
  <c r="AK23" i="5"/>
  <c r="AJ23" i="5"/>
  <c r="AI23" i="5"/>
  <c r="AH23" i="5"/>
  <c r="AG23" i="5"/>
  <c r="AF23" i="5"/>
  <c r="AY22" i="5"/>
  <c r="AX22" i="5"/>
  <c r="AW22" i="5"/>
  <c r="AV22" i="5"/>
  <c r="AU22" i="5"/>
  <c r="AT22" i="5"/>
  <c r="AS22" i="5"/>
  <c r="AR22" i="5"/>
  <c r="AQ22" i="5"/>
  <c r="AP22" i="5"/>
  <c r="AO22" i="5"/>
  <c r="AN22" i="5"/>
  <c r="AM22" i="5"/>
  <c r="AL22" i="5"/>
  <c r="AK22" i="5"/>
  <c r="AJ22" i="5"/>
  <c r="AI22" i="5"/>
  <c r="AH22" i="5"/>
  <c r="AG22" i="5"/>
  <c r="AF22" i="5"/>
  <c r="AY21" i="5"/>
  <c r="AX21" i="5"/>
  <c r="AW21" i="5"/>
  <c r="AV21" i="5"/>
  <c r="AU21" i="5"/>
  <c r="AT21" i="5"/>
  <c r="AS21" i="5"/>
  <c r="AR21" i="5"/>
  <c r="AQ21" i="5"/>
  <c r="AP21" i="5"/>
  <c r="AO21" i="5"/>
  <c r="AN21" i="5"/>
  <c r="AM21" i="5"/>
  <c r="AL21" i="5"/>
  <c r="AK21" i="5"/>
  <c r="AJ21" i="5"/>
  <c r="AI21" i="5"/>
  <c r="AH21" i="5"/>
  <c r="AG21" i="5"/>
  <c r="AF21" i="5"/>
  <c r="AK20" i="5"/>
  <c r="AJ20" i="5"/>
  <c r="AI20" i="5"/>
  <c r="AH20" i="5"/>
  <c r="AG20" i="5"/>
  <c r="AF20" i="5"/>
  <c r="AY19" i="5"/>
  <c r="AX19" i="5"/>
  <c r="AW19" i="5"/>
  <c r="AV19" i="5"/>
  <c r="AU19" i="5"/>
  <c r="AT19" i="5"/>
  <c r="AS19" i="5"/>
  <c r="AR19" i="5"/>
  <c r="AQ19" i="5"/>
  <c r="AP19" i="5"/>
  <c r="AO19" i="5"/>
  <c r="AN19" i="5"/>
  <c r="AM19" i="5"/>
  <c r="AL19" i="5"/>
  <c r="AK19" i="5"/>
  <c r="AJ19" i="5"/>
  <c r="AI19" i="5"/>
  <c r="AH19" i="5"/>
  <c r="AG19" i="5"/>
  <c r="AF19" i="5"/>
  <c r="AY18" i="5"/>
  <c r="AX18" i="5"/>
  <c r="AW18" i="5"/>
  <c r="AV18" i="5"/>
  <c r="AU18" i="5"/>
  <c r="AT18" i="5"/>
  <c r="AS18" i="5"/>
  <c r="AR18" i="5"/>
  <c r="AQ18" i="5"/>
  <c r="AP18" i="5"/>
  <c r="AO18" i="5"/>
  <c r="AN18" i="5"/>
  <c r="AM18" i="5"/>
  <c r="AL18" i="5"/>
  <c r="AK18" i="5"/>
  <c r="AJ18" i="5"/>
  <c r="AI18" i="5"/>
  <c r="AH18" i="5"/>
  <c r="AG18" i="5"/>
  <c r="AF18" i="5"/>
  <c r="AK17" i="5"/>
  <c r="AJ17" i="5"/>
  <c r="AI17" i="5"/>
  <c r="AH17" i="5"/>
  <c r="AG17" i="5"/>
  <c r="AF17" i="5"/>
  <c r="AY13" i="5"/>
  <c r="AX13" i="5"/>
  <c r="AW13" i="5"/>
  <c r="AV13" i="5"/>
  <c r="AU13" i="5"/>
  <c r="AT13" i="5"/>
  <c r="AS13" i="5"/>
  <c r="AR13" i="5"/>
  <c r="AQ13" i="5"/>
  <c r="AP13" i="5"/>
  <c r="AO13" i="5"/>
  <c r="AN13" i="5"/>
  <c r="AM13" i="5"/>
  <c r="AL13" i="5"/>
  <c r="AK13" i="5"/>
  <c r="AJ13" i="5"/>
  <c r="AI13" i="5"/>
  <c r="AH13" i="5"/>
  <c r="AG13" i="5"/>
  <c r="AF13" i="5"/>
  <c r="AY11" i="5"/>
  <c r="AX11" i="5"/>
  <c r="AW11" i="5"/>
  <c r="AV11" i="5"/>
  <c r="AU11" i="5"/>
  <c r="AT11" i="5"/>
  <c r="AS11" i="5"/>
  <c r="AR11" i="5"/>
  <c r="AQ11" i="5"/>
  <c r="AP11" i="5"/>
  <c r="AO11" i="5"/>
  <c r="AN11" i="5"/>
  <c r="AM11" i="5"/>
  <c r="AL11" i="5"/>
  <c r="AK11" i="5"/>
  <c r="AJ11" i="5"/>
  <c r="AI11" i="5"/>
  <c r="AH11" i="5"/>
  <c r="AG11" i="5"/>
  <c r="AF11" i="5"/>
  <c r="AY10" i="5"/>
  <c r="AX10" i="5"/>
  <c r="AW10" i="5"/>
  <c r="AV10" i="5"/>
  <c r="AU10" i="5"/>
  <c r="AT10" i="5"/>
  <c r="AS10" i="5"/>
  <c r="AR10" i="5"/>
  <c r="AQ10" i="5"/>
  <c r="AP10" i="5"/>
  <c r="AO10" i="5"/>
  <c r="AN10" i="5"/>
  <c r="AM10" i="5"/>
  <c r="AL10" i="5"/>
  <c r="AK10" i="5"/>
  <c r="AJ10" i="5"/>
  <c r="AI10" i="5"/>
  <c r="AH10" i="5"/>
  <c r="AG10" i="5"/>
  <c r="AF10" i="5"/>
  <c r="AY9" i="5"/>
  <c r="AX9" i="5"/>
  <c r="AW9" i="5"/>
  <c r="AV9" i="5"/>
  <c r="AU9" i="5"/>
  <c r="AT9" i="5"/>
  <c r="AS9" i="5"/>
  <c r="AR9" i="5"/>
  <c r="AQ9" i="5"/>
  <c r="AP9" i="5"/>
  <c r="AO9" i="5"/>
  <c r="AN9" i="5"/>
  <c r="AM9" i="5"/>
  <c r="AL9" i="5"/>
  <c r="AK9" i="5"/>
  <c r="AJ9" i="5"/>
  <c r="AI9" i="5"/>
  <c r="AH9" i="5"/>
  <c r="AG9" i="5"/>
  <c r="AF9" i="5"/>
  <c r="AY8" i="5"/>
  <c r="AX8" i="5"/>
  <c r="AW8" i="5"/>
  <c r="AV8" i="5"/>
  <c r="AU8" i="5"/>
  <c r="AT8" i="5"/>
  <c r="AS8" i="5"/>
  <c r="AR8" i="5"/>
  <c r="AQ8" i="5"/>
  <c r="AP8" i="5"/>
  <c r="AO8" i="5"/>
  <c r="AN8" i="5"/>
  <c r="AM8" i="5"/>
  <c r="AL8" i="5"/>
  <c r="AK8" i="5"/>
  <c r="AJ8" i="5"/>
  <c r="AI8" i="5"/>
  <c r="AH8" i="5"/>
  <c r="AG8" i="5"/>
  <c r="AF8" i="5"/>
  <c r="AY6" i="5"/>
  <c r="AX6" i="5"/>
  <c r="AW6" i="5"/>
  <c r="AV6" i="5"/>
  <c r="AU6" i="5"/>
  <c r="AT6" i="5"/>
  <c r="AS6" i="5"/>
  <c r="AR6" i="5"/>
  <c r="AQ6" i="5"/>
  <c r="AP6" i="5"/>
  <c r="AO6" i="5"/>
  <c r="AN6" i="5"/>
  <c r="AM6" i="5"/>
  <c r="AL6" i="5"/>
  <c r="AK6" i="5"/>
  <c r="AJ6" i="5"/>
  <c r="AI6" i="5"/>
  <c r="AH6" i="5"/>
  <c r="AG6" i="5"/>
  <c r="AF6" i="5"/>
  <c r="AY5" i="5"/>
  <c r="AX5" i="5"/>
  <c r="AW5" i="5"/>
  <c r="AV5" i="5"/>
  <c r="AU5" i="5"/>
  <c r="AT5" i="5"/>
  <c r="AS5" i="5"/>
  <c r="AR5" i="5"/>
  <c r="AQ5" i="5"/>
  <c r="AP5" i="5"/>
  <c r="AO5" i="5"/>
  <c r="AN5" i="5"/>
  <c r="AM5" i="5"/>
  <c r="AL5" i="5"/>
  <c r="AK5" i="5"/>
  <c r="AJ5" i="5"/>
  <c r="AI5" i="5"/>
  <c r="AH5" i="5"/>
  <c r="AG5" i="5"/>
  <c r="AF5" i="5"/>
  <c r="Y27" i="5"/>
  <c r="X27" i="5"/>
  <c r="W27" i="5"/>
  <c r="V27" i="5"/>
  <c r="U27" i="5"/>
  <c r="T27" i="5"/>
  <c r="S27" i="5"/>
  <c r="R27" i="5"/>
  <c r="Q27" i="5"/>
  <c r="P27" i="5"/>
  <c r="O27" i="5"/>
  <c r="N27" i="5"/>
  <c r="M27" i="5"/>
  <c r="L27" i="5"/>
  <c r="K27" i="5"/>
  <c r="J27" i="5"/>
  <c r="I27" i="5"/>
  <c r="H27" i="5"/>
  <c r="G27" i="5"/>
  <c r="F27" i="5"/>
  <c r="Y14" i="5"/>
  <c r="X14" i="5"/>
  <c r="W14" i="5"/>
  <c r="V14" i="5"/>
  <c r="U14" i="5"/>
  <c r="T14" i="5"/>
  <c r="S14" i="5"/>
  <c r="R14" i="5"/>
  <c r="Q14" i="5"/>
  <c r="P14" i="5"/>
  <c r="O14" i="5"/>
  <c r="N14" i="5"/>
  <c r="M14" i="5"/>
  <c r="L14" i="5"/>
  <c r="K14" i="5"/>
  <c r="J14" i="5"/>
  <c r="I14" i="5"/>
  <c r="H14" i="5"/>
  <c r="G14" i="5"/>
  <c r="F14" i="5"/>
  <c r="Y36" i="5"/>
  <c r="X36" i="5"/>
  <c r="W36" i="5"/>
  <c r="V36" i="5"/>
  <c r="U36" i="5"/>
  <c r="T36" i="5"/>
  <c r="S36" i="5"/>
  <c r="R36" i="5"/>
  <c r="Q36" i="5"/>
  <c r="P36" i="5"/>
  <c r="O36" i="5"/>
  <c r="N36" i="5"/>
  <c r="M36" i="5"/>
  <c r="L36" i="5"/>
  <c r="K36" i="5"/>
  <c r="J36" i="5"/>
  <c r="I36" i="5"/>
  <c r="H36" i="5"/>
  <c r="G36" i="5"/>
  <c r="F36" i="5"/>
  <c r="Y56" i="5"/>
  <c r="X56" i="5"/>
  <c r="W56" i="5"/>
  <c r="V56" i="5"/>
  <c r="U56" i="5"/>
  <c r="T56" i="5"/>
  <c r="S56" i="5"/>
  <c r="R56" i="5"/>
  <c r="Q56" i="5"/>
  <c r="P56" i="5"/>
  <c r="O56" i="5"/>
  <c r="N56" i="5"/>
  <c r="M56" i="5"/>
  <c r="L56" i="5"/>
  <c r="K56" i="5"/>
  <c r="J56" i="5"/>
  <c r="I56" i="5"/>
  <c r="H56" i="5"/>
  <c r="G56" i="5"/>
  <c r="F56" i="5"/>
  <c r="Y48" i="5"/>
  <c r="X48" i="5"/>
  <c r="W48" i="5"/>
  <c r="V48" i="5"/>
  <c r="U48" i="5"/>
  <c r="T48" i="5"/>
  <c r="S48" i="5"/>
  <c r="R48" i="5"/>
  <c r="Q48" i="5"/>
  <c r="P48" i="5"/>
  <c r="O48" i="5"/>
  <c r="N48" i="5"/>
  <c r="M48" i="5"/>
  <c r="L48" i="5"/>
  <c r="K48" i="5"/>
  <c r="J48" i="5"/>
  <c r="I48" i="5"/>
  <c r="H48" i="5"/>
  <c r="G48" i="5"/>
  <c r="F48" i="5"/>
  <c r="V39" i="6" l="1"/>
  <c r="O39" i="6"/>
  <c r="H39" i="6"/>
  <c r="J39" i="6"/>
  <c r="AI44" i="6" s="1"/>
  <c r="L39" i="6"/>
  <c r="U39" i="6"/>
  <c r="N39" i="6"/>
  <c r="G39" i="6"/>
  <c r="AF42" i="6" s="1"/>
  <c r="Q39" i="6"/>
  <c r="S39" i="6"/>
  <c r="M39" i="6"/>
  <c r="F39" i="6"/>
  <c r="AE46" i="6" s="1"/>
  <c r="X39" i="6"/>
  <c r="I39" i="6"/>
  <c r="AH44" i="6" s="1"/>
  <c r="K39" i="6"/>
  <c r="E39" i="6"/>
  <c r="AD46" i="6" s="1"/>
  <c r="W39" i="6"/>
  <c r="P39" i="6"/>
  <c r="R39" i="6"/>
  <c r="T39" i="6"/>
  <c r="M41" i="6"/>
  <c r="F41" i="6"/>
  <c r="AE41" i="6" s="1"/>
  <c r="X41" i="6"/>
  <c r="I41" i="6"/>
  <c r="K41" i="6"/>
  <c r="V41" i="6"/>
  <c r="O41" i="6"/>
  <c r="H41" i="6"/>
  <c r="AG44" i="6" s="1"/>
  <c r="J41" i="6"/>
  <c r="L41" i="6"/>
  <c r="N41" i="6"/>
  <c r="Q41" i="6"/>
  <c r="W41" i="6"/>
  <c r="R41" i="6"/>
  <c r="P41" i="6"/>
  <c r="E41" i="6"/>
  <c r="AD41" i="6" s="1"/>
  <c r="T41" i="6"/>
  <c r="G41" i="6"/>
  <c r="S41" i="6"/>
  <c r="U41" i="6"/>
  <c r="C48" i="5"/>
  <c r="B66" i="5" s="1"/>
  <c r="B67" i="5" s="1"/>
  <c r="M30" i="6"/>
  <c r="F30" i="6"/>
  <c r="AE32" i="6" s="1"/>
  <c r="X30" i="6"/>
  <c r="I30" i="6"/>
  <c r="AH35" i="6" s="1"/>
  <c r="K30" i="6"/>
  <c r="V30" i="6"/>
  <c r="O30" i="6"/>
  <c r="H30" i="6"/>
  <c r="AG31" i="6" s="1"/>
  <c r="J30" i="6"/>
  <c r="L30" i="6"/>
  <c r="U30" i="6"/>
  <c r="G30" i="6"/>
  <c r="AF32" i="6" s="1"/>
  <c r="S30" i="6"/>
  <c r="E30" i="6"/>
  <c r="AD31" i="6" s="1"/>
  <c r="P30" i="6"/>
  <c r="T30" i="6"/>
  <c r="W30" i="6"/>
  <c r="R30" i="6"/>
  <c r="N30" i="6"/>
  <c r="Q30" i="6"/>
  <c r="AD12" i="5"/>
  <c r="C12" i="6"/>
  <c r="W45" i="6"/>
  <c r="P45" i="6"/>
  <c r="R45" i="6"/>
  <c r="T45" i="6"/>
  <c r="E45" i="6"/>
  <c r="V45" i="6"/>
  <c r="O45" i="6"/>
  <c r="H45" i="6"/>
  <c r="AG45" i="6" s="1"/>
  <c r="J45" i="6"/>
  <c r="L45" i="6"/>
  <c r="N45" i="6"/>
  <c r="G45" i="6"/>
  <c r="AF45" i="6" s="1"/>
  <c r="Q45" i="6"/>
  <c r="S45" i="6"/>
  <c r="U45" i="6"/>
  <c r="F45" i="6"/>
  <c r="AE45" i="6" s="1"/>
  <c r="X45" i="6"/>
  <c r="I45" i="6"/>
  <c r="K45" i="6"/>
  <c r="M45" i="6"/>
  <c r="I42" i="6"/>
  <c r="K42" i="6"/>
  <c r="M42" i="6"/>
  <c r="F42" i="6"/>
  <c r="AE42" i="6" s="1"/>
  <c r="X42" i="6"/>
  <c r="J42" i="6"/>
  <c r="L42" i="6"/>
  <c r="V42" i="6"/>
  <c r="O42" i="6"/>
  <c r="H42" i="6"/>
  <c r="AG42" i="6" s="1"/>
  <c r="Q42" i="6"/>
  <c r="U42" i="6"/>
  <c r="G42" i="6"/>
  <c r="R42" i="6"/>
  <c r="E42" i="6"/>
  <c r="P42" i="6"/>
  <c r="T42" i="6"/>
  <c r="W42" i="6"/>
  <c r="S42" i="6"/>
  <c r="N42" i="6"/>
  <c r="AD45" i="5"/>
  <c r="V21" i="6"/>
  <c r="O21" i="6"/>
  <c r="H21" i="6"/>
  <c r="AG25" i="6" s="1"/>
  <c r="J21" i="6"/>
  <c r="U21" i="6"/>
  <c r="F21" i="6"/>
  <c r="P21" i="6"/>
  <c r="S21" i="6"/>
  <c r="E21" i="6"/>
  <c r="AD21" i="6" s="1"/>
  <c r="G21" i="6"/>
  <c r="I21" i="6"/>
  <c r="AH23" i="6" s="1"/>
  <c r="T21" i="6"/>
  <c r="X21" i="6"/>
  <c r="L21" i="6"/>
  <c r="M21" i="6"/>
  <c r="Q21" i="6"/>
  <c r="N21" i="6"/>
  <c r="R21" i="6"/>
  <c r="W21" i="6"/>
  <c r="K21" i="6"/>
  <c r="V43" i="6"/>
  <c r="O43" i="6"/>
  <c r="H43" i="6"/>
  <c r="J43" i="6"/>
  <c r="L43" i="6"/>
  <c r="U43" i="6"/>
  <c r="N43" i="6"/>
  <c r="G43" i="6"/>
  <c r="Q43" i="6"/>
  <c r="S43" i="6"/>
  <c r="M43" i="6"/>
  <c r="F43" i="6"/>
  <c r="X43" i="6"/>
  <c r="I43" i="6"/>
  <c r="K43" i="6"/>
  <c r="E43" i="6"/>
  <c r="W43" i="6"/>
  <c r="P43" i="6"/>
  <c r="R43" i="6"/>
  <c r="T43" i="6"/>
  <c r="J5" i="6"/>
  <c r="L5" i="6"/>
  <c r="V5" i="6"/>
  <c r="O5" i="6"/>
  <c r="H5" i="6"/>
  <c r="Q5" i="6"/>
  <c r="S5" i="6"/>
  <c r="U5" i="6"/>
  <c r="N5" i="6"/>
  <c r="G5" i="6"/>
  <c r="I5" i="6"/>
  <c r="K5" i="6"/>
  <c r="M5" i="6"/>
  <c r="F5" i="6"/>
  <c r="X5" i="6"/>
  <c r="R5" i="6"/>
  <c r="T5" i="6"/>
  <c r="E5" i="6"/>
  <c r="W5" i="6"/>
  <c r="P5" i="6"/>
  <c r="AD39" i="5"/>
  <c r="AD40" i="5"/>
  <c r="AD46" i="5"/>
  <c r="AD41" i="5"/>
  <c r="AD44" i="5"/>
  <c r="AD43" i="5"/>
  <c r="AD47" i="5"/>
  <c r="AD42" i="5"/>
  <c r="AH40" i="6"/>
  <c r="H66" i="5"/>
  <c r="H67" i="5" s="1"/>
  <c r="P66" i="5"/>
  <c r="P67" i="5" s="1"/>
  <c r="G66" i="5"/>
  <c r="G67" i="5" s="1"/>
  <c r="O66" i="5"/>
  <c r="O67" i="5" s="1"/>
  <c r="F66" i="5"/>
  <c r="F67" i="5" s="1"/>
  <c r="N66" i="5"/>
  <c r="N67" i="5" s="1"/>
  <c r="V66" i="5"/>
  <c r="V67" i="5" s="1"/>
  <c r="E66" i="5"/>
  <c r="E67" i="5" s="1"/>
  <c r="M66" i="5"/>
  <c r="M67" i="5" s="1"/>
  <c r="U66" i="5"/>
  <c r="U67" i="5" s="1"/>
  <c r="D66" i="5"/>
  <c r="D67" i="5" s="1"/>
  <c r="L66" i="5"/>
  <c r="L67" i="5" s="1"/>
  <c r="T66" i="5"/>
  <c r="T67" i="5" s="1"/>
  <c r="C66" i="5"/>
  <c r="C67" i="5" s="1"/>
  <c r="K66" i="5"/>
  <c r="K67" i="5" s="1"/>
  <c r="S66" i="5"/>
  <c r="S67" i="5" s="1"/>
  <c r="J66" i="5"/>
  <c r="J67" i="5" s="1"/>
  <c r="R66" i="5"/>
  <c r="R67" i="5" s="1"/>
  <c r="I66" i="5"/>
  <c r="I67" i="5" s="1"/>
  <c r="Q66" i="5"/>
  <c r="Q67" i="5" s="1"/>
  <c r="AD55" i="6"/>
  <c r="AG24" i="6"/>
  <c r="AG20" i="6"/>
  <c r="AG23" i="6"/>
  <c r="AG18" i="6"/>
  <c r="AH20" i="6"/>
  <c r="AG17" i="6"/>
  <c r="AH25" i="6"/>
  <c r="AF53" i="6"/>
  <c r="AF18" i="6"/>
  <c r="AF24" i="6"/>
  <c r="AF44" i="6"/>
  <c r="AF54" i="6"/>
  <c r="AF43" i="6"/>
  <c r="AF55" i="6"/>
  <c r="AG47" i="6"/>
  <c r="AE55" i="6"/>
  <c r="AE22" i="6"/>
  <c r="AF20" i="6"/>
  <c r="AH18" i="6"/>
  <c r="AH55" i="6"/>
  <c r="AD19" i="6"/>
  <c r="AD23" i="6"/>
  <c r="AD25" i="6"/>
  <c r="AF41" i="6"/>
  <c r="AD18" i="6"/>
  <c r="AF40" i="6"/>
  <c r="AF52" i="6"/>
  <c r="AH17" i="6"/>
  <c r="AF39" i="6"/>
  <c r="AH19" i="6"/>
  <c r="AD17" i="6"/>
  <c r="AH43" i="6"/>
  <c r="AD43" i="6"/>
  <c r="AD54" i="6"/>
  <c r="AD22" i="6"/>
  <c r="AD33" i="6"/>
  <c r="AI24" i="6"/>
  <c r="AH39" i="6"/>
  <c r="AI53" i="6"/>
  <c r="AI34" i="6"/>
  <c r="AI43" i="6"/>
  <c r="AE54" i="6"/>
  <c r="AI55" i="6"/>
  <c r="AD32" i="6"/>
  <c r="AI32" i="6"/>
  <c r="AH32" i="6"/>
  <c r="AH46" i="6"/>
  <c r="AH54" i="6"/>
  <c r="AG32" i="6"/>
  <c r="AE25" i="6"/>
  <c r="AD30" i="6"/>
  <c r="AH45" i="6"/>
  <c r="AE52" i="6"/>
  <c r="AH53" i="6"/>
  <c r="AH42" i="6"/>
  <c r="AH47" i="6"/>
  <c r="AI54" i="6"/>
  <c r="AG52" i="6"/>
  <c r="AH31" i="6"/>
  <c r="AH41" i="6"/>
  <c r="AE53" i="6"/>
  <c r="AI39" i="6"/>
  <c r="AD53" i="6"/>
  <c r="AI35" i="6"/>
  <c r="AE31" i="6"/>
  <c r="AI33" i="6"/>
  <c r="AE34" i="6"/>
  <c r="AI47" i="6"/>
  <c r="AI42" i="6"/>
  <c r="AI21" i="6"/>
  <c r="AI52" i="6"/>
  <c r="AD39" i="6"/>
  <c r="AH52" i="6"/>
  <c r="AE17" i="6"/>
  <c r="AE20" i="6"/>
  <c r="AE26" i="6"/>
  <c r="AE23" i="6"/>
  <c r="AE18" i="6"/>
  <c r="AE21" i="6"/>
  <c r="AE24" i="6"/>
  <c r="AE19" i="6"/>
  <c r="AI17" i="6"/>
  <c r="AI26" i="6"/>
  <c r="AI18" i="6"/>
  <c r="AI22" i="6"/>
  <c r="AI19" i="6"/>
  <c r="AI23" i="6"/>
  <c r="AI20" i="6"/>
  <c r="AI25" i="6"/>
  <c r="AG33" i="6"/>
  <c r="AE39" i="6"/>
  <c r="AF19" i="6"/>
  <c r="AF21" i="6"/>
  <c r="AF23" i="6"/>
  <c r="AF25" i="6"/>
  <c r="AI31" i="6"/>
  <c r="AI30" i="6"/>
  <c r="AE30" i="6"/>
  <c r="AE40" i="6"/>
  <c r="AI46" i="6"/>
  <c r="AG43" i="6"/>
  <c r="AG55" i="6"/>
  <c r="AD52" i="6"/>
  <c r="AF17" i="6"/>
  <c r="AF22" i="6"/>
  <c r="AF26" i="6"/>
  <c r="AG53" i="6"/>
  <c r="AG54" i="6"/>
  <c r="AG34" i="6"/>
  <c r="V12" i="6" l="1"/>
  <c r="O12" i="6"/>
  <c r="H12" i="6"/>
  <c r="J12" i="6"/>
  <c r="L12" i="6"/>
  <c r="U12" i="6"/>
  <c r="N12" i="6"/>
  <c r="G12" i="6"/>
  <c r="Q12" i="6"/>
  <c r="S12" i="6"/>
  <c r="M12" i="6"/>
  <c r="F12" i="6"/>
  <c r="X12" i="6"/>
  <c r="I12" i="6"/>
  <c r="AH7" i="6" s="1"/>
  <c r="K12" i="6"/>
  <c r="E12" i="6"/>
  <c r="W12" i="6"/>
  <c r="P12" i="6"/>
  <c r="R12" i="6"/>
  <c r="T12" i="6"/>
  <c r="AG30" i="6"/>
  <c r="AE44" i="6"/>
  <c r="AE47" i="6"/>
  <c r="AI45" i="6"/>
  <c r="AE43" i="6"/>
  <c r="AD45" i="6"/>
  <c r="AD47" i="6"/>
  <c r="AH30" i="6"/>
  <c r="AH21" i="6"/>
  <c r="AD34" i="6"/>
  <c r="AD20" i="6"/>
  <c r="AD35" i="6"/>
  <c r="AH26" i="6"/>
  <c r="AH22" i="6"/>
  <c r="AF47" i="6"/>
  <c r="AI40" i="6"/>
  <c r="AG22" i="6"/>
  <c r="AG26" i="6"/>
  <c r="AG19" i="6"/>
  <c r="AG21" i="6"/>
  <c r="AD24" i="6"/>
  <c r="AG10" i="6"/>
  <c r="AG9" i="6"/>
  <c r="AH8" i="6"/>
  <c r="AD7" i="6"/>
  <c r="AE7" i="6"/>
  <c r="AF7" i="6"/>
  <c r="AD9" i="6"/>
  <c r="AG7" i="6"/>
  <c r="AG11" i="6"/>
  <c r="AG6" i="6"/>
  <c r="AI7" i="6"/>
  <c r="AI13" i="6"/>
  <c r="AI8" i="6"/>
  <c r="AF34" i="6"/>
  <c r="AF33" i="6"/>
  <c r="AF35" i="6"/>
  <c r="AF30" i="6"/>
  <c r="AG46" i="6"/>
  <c r="AG40" i="6"/>
  <c r="AG41" i="6"/>
  <c r="AE35" i="6"/>
  <c r="AI41" i="6"/>
  <c r="AG35" i="6"/>
  <c r="AH34" i="6"/>
  <c r="AD40" i="6"/>
  <c r="AH33" i="6"/>
  <c r="AD42" i="6"/>
  <c r="AE33" i="6"/>
  <c r="AD44" i="6"/>
  <c r="AF46" i="6"/>
  <c r="AH24" i="6"/>
  <c r="AG39" i="6"/>
  <c r="AD26" i="6"/>
  <c r="AI6" i="6"/>
  <c r="AI5" i="6"/>
  <c r="AI9" i="6"/>
  <c r="AD5" i="6"/>
  <c r="AF31" i="6"/>
  <c r="AH6" i="6" l="1"/>
  <c r="AH5" i="6"/>
  <c r="AD12" i="6"/>
  <c r="AD11" i="6"/>
  <c r="AD13" i="6"/>
  <c r="AD10" i="6"/>
  <c r="AD6" i="6"/>
  <c r="AD8" i="6"/>
  <c r="AE12" i="6"/>
  <c r="AE13" i="6"/>
  <c r="AE5" i="6"/>
  <c r="AE11" i="6"/>
  <c r="AE8" i="6"/>
  <c r="AE9" i="6"/>
  <c r="AE10" i="6"/>
  <c r="AE6" i="6"/>
  <c r="AF12" i="6"/>
  <c r="AF11" i="6"/>
  <c r="AF8" i="6"/>
  <c r="AF9" i="6"/>
  <c r="AF6" i="6"/>
  <c r="AF5" i="6"/>
  <c r="AF10" i="6"/>
  <c r="AF13" i="6"/>
  <c r="AI12" i="6"/>
  <c r="AI10" i="6"/>
  <c r="AI11" i="6"/>
  <c r="AH12" i="6"/>
  <c r="AH13" i="6"/>
  <c r="AH9" i="6"/>
  <c r="AH10" i="6"/>
  <c r="AH11" i="6"/>
  <c r="AG12" i="6"/>
  <c r="AG8" i="6"/>
  <c r="AG5" i="6"/>
  <c r="AG13" i="6"/>
</calcChain>
</file>

<file path=xl/comments1.xml><?xml version="1.0" encoding="utf-8"?>
<comments xmlns="http://schemas.openxmlformats.org/spreadsheetml/2006/main">
  <authors>
    <author>nick.farmer</author>
  </authors>
  <commentList>
    <comment ref="Z1" authorId="0">
      <text>
        <r>
          <rPr>
            <b/>
            <sz val="10"/>
            <color indexed="81"/>
            <rFont val="Tahoma"/>
            <family val="2"/>
          </rPr>
          <t>nick.farmer:</t>
        </r>
        <r>
          <rPr>
            <sz val="10"/>
            <color indexed="81"/>
            <rFont val="Tahoma"/>
            <family val="2"/>
          </rPr>
          <t xml:space="preserve">
Change any of these cells in column AA from 0 to 1 to explore the impacts of selected closed areas on total at bottom.</t>
        </r>
      </text>
    </comment>
    <comment ref="AD3" authorId="0">
      <text>
        <r>
          <rPr>
            <b/>
            <sz val="10"/>
            <color indexed="81"/>
            <rFont val="Tahoma"/>
            <family val="2"/>
          </rPr>
          <t>nick.farmer:</t>
        </r>
        <r>
          <rPr>
            <sz val="10"/>
            <color indexed="81"/>
            <rFont val="Tahoma"/>
            <family val="2"/>
          </rPr>
          <t xml:space="preserve">
AREA ranked ascending with thought that increased area is less desirable from a political standpoint.  All other parameters ranked descending so that highest value gets rank #1.</t>
        </r>
      </text>
    </comment>
    <comment ref="A6" authorId="0">
      <text>
        <r>
          <rPr>
            <b/>
            <sz val="10"/>
            <color indexed="81"/>
            <rFont val="Tahoma"/>
            <family val="2"/>
          </rPr>
          <t>nick.farmer:</t>
        </r>
        <r>
          <rPr>
            <sz val="10"/>
            <color indexed="81"/>
            <rFont val="Tahoma"/>
            <family val="2"/>
          </rPr>
          <t xml:space="preserve">
updated name</t>
        </r>
      </text>
    </comment>
    <comment ref="A41" authorId="0">
      <text>
        <r>
          <rPr>
            <b/>
            <sz val="10"/>
            <color indexed="81"/>
            <rFont val="Tahoma"/>
            <family val="2"/>
          </rPr>
          <t>nick.farmer:</t>
        </r>
        <r>
          <rPr>
            <sz val="10"/>
            <color indexed="81"/>
            <rFont val="Tahoma"/>
            <family val="2"/>
          </rPr>
          <t xml:space="preserve">
Removing these from "selected" avoids double-counting the ECA and EXT S and EXT N areas that will be definitively No-Take and not require a scalar.</t>
        </r>
      </text>
    </comment>
    <comment ref="A44" authorId="0">
      <text>
        <r>
          <rPr>
            <b/>
            <sz val="10"/>
            <color indexed="81"/>
            <rFont val="Tahoma"/>
            <family val="2"/>
          </rPr>
          <t>nick.farmer:</t>
        </r>
        <r>
          <rPr>
            <sz val="10"/>
            <color indexed="81"/>
            <rFont val="Tahoma"/>
            <family val="2"/>
          </rPr>
          <t xml:space="preserve">
UPDATED NAMES</t>
        </r>
      </text>
    </comment>
    <comment ref="B69" authorId="0">
      <text>
        <r>
          <rPr>
            <b/>
            <sz val="10"/>
            <color indexed="81"/>
            <rFont val="Tahoma"/>
            <family val="2"/>
          </rPr>
          <t>nick.farmer:</t>
        </r>
        <r>
          <rPr>
            <sz val="10"/>
            <color indexed="81"/>
            <rFont val="Tahoma"/>
            <family val="2"/>
          </rPr>
          <t xml:space="preserve">
you can change this value to explore the impacts of the assumption on the total protection afforded and the predicted reductions in landings for other stocks</t>
        </r>
      </text>
    </comment>
  </commentList>
</comments>
</file>

<file path=xl/comments2.xml><?xml version="1.0" encoding="utf-8"?>
<comments xmlns="http://schemas.openxmlformats.org/spreadsheetml/2006/main">
  <authors>
    <author>nick.farmer</author>
  </authors>
  <commentList>
    <comment ref="AJ1" authorId="0">
      <text>
        <r>
          <rPr>
            <b/>
            <sz val="10"/>
            <color indexed="81"/>
            <rFont val="Tahoma"/>
            <family val="2"/>
          </rPr>
          <t>nick.farmer:</t>
        </r>
        <r>
          <rPr>
            <sz val="10"/>
            <color indexed="81"/>
            <rFont val="Tahoma"/>
            <family val="2"/>
          </rPr>
          <t xml:space="preserve">
Change any of these cells in column AA from 0 to 1 to explore the impacts of selected closed areas on total at bottom.</t>
        </r>
      </text>
    </comment>
  </commentList>
</comments>
</file>

<file path=xl/comments3.xml><?xml version="1.0" encoding="utf-8"?>
<comments xmlns="http://schemas.openxmlformats.org/spreadsheetml/2006/main">
  <authors>
    <author>nick.farmer</author>
  </authors>
  <commentList>
    <comment ref="A5" authorId="0">
      <text>
        <r>
          <rPr>
            <b/>
            <sz val="10"/>
            <color indexed="81"/>
            <rFont val="Tahoma"/>
            <family val="2"/>
          </rPr>
          <t>nick.farmer:</t>
        </r>
        <r>
          <rPr>
            <sz val="10"/>
            <color indexed="81"/>
            <rFont val="Tahoma"/>
            <family val="2"/>
          </rPr>
          <t xml:space="preserve">
updated name</t>
        </r>
      </text>
    </comment>
    <comment ref="A30" authorId="0">
      <text>
        <r>
          <rPr>
            <b/>
            <sz val="10"/>
            <color indexed="81"/>
            <rFont val="Tahoma"/>
            <family val="2"/>
          </rPr>
          <t>nick.farmer:</t>
        </r>
        <r>
          <rPr>
            <sz val="10"/>
            <color indexed="81"/>
            <rFont val="Tahoma"/>
            <family val="2"/>
          </rPr>
          <t xml:space="preserve">
Removing these from "selected" avoids double-counting the ECA and EXT S and EXT N areas that will be definitively No-Take and not require a scalar.</t>
        </r>
      </text>
    </comment>
    <comment ref="A33" authorId="0">
      <text>
        <r>
          <rPr>
            <b/>
            <sz val="10"/>
            <color indexed="81"/>
            <rFont val="Tahoma"/>
            <family val="2"/>
          </rPr>
          <t>nick.farmer:</t>
        </r>
        <r>
          <rPr>
            <sz val="10"/>
            <color indexed="81"/>
            <rFont val="Tahoma"/>
            <family val="2"/>
          </rPr>
          <t xml:space="preserve">
UPDATED NAMES</t>
        </r>
      </text>
    </comment>
  </commentList>
</comments>
</file>

<file path=xl/sharedStrings.xml><?xml version="1.0" encoding="utf-8"?>
<sst xmlns="http://schemas.openxmlformats.org/spreadsheetml/2006/main" count="1890" uniqueCount="188">
  <si>
    <t>SPECKLED HIND</t>
  </si>
  <si>
    <t>WARSAW GROUPER</t>
  </si>
  <si>
    <t>POTENTIAL REDUCED LANDINGS</t>
  </si>
  <si>
    <t>POGS</t>
  </si>
  <si>
    <t>HABITAT SUITABILITY</t>
  </si>
  <si>
    <t>Red Porgy</t>
  </si>
  <si>
    <t>Vermilion</t>
  </si>
  <si>
    <t>Scamp</t>
  </si>
  <si>
    <t>Amberjack</t>
  </si>
  <si>
    <t>Blueline</t>
  </si>
  <si>
    <t>Gag</t>
  </si>
  <si>
    <t>Red Gpr</t>
  </si>
  <si>
    <t>NAME</t>
  </si>
  <si>
    <t>STATUS</t>
  </si>
  <si>
    <t>STATE</t>
  </si>
  <si>
    <t>POINTS</t>
  </si>
  <si>
    <t>FID</t>
  </si>
  <si>
    <t>FD</t>
  </si>
  <si>
    <t>YES</t>
  </si>
  <si>
    <t>YES &amp; MAYBE</t>
  </si>
  <si>
    <t>Score</t>
  </si>
  <si>
    <t>Prob</t>
  </si>
  <si>
    <t>Com</t>
  </si>
  <si>
    <t>Hbt</t>
  </si>
  <si>
    <t>Charleston Deep</t>
  </si>
  <si>
    <t>Existing</t>
  </si>
  <si>
    <t>no samp.</t>
  </si>
  <si>
    <t>-</t>
  </si>
  <si>
    <t>Edisto</t>
  </si>
  <si>
    <t>Georgia</t>
  </si>
  <si>
    <t>North Florida</t>
  </si>
  <si>
    <t>Northern SC</t>
  </si>
  <si>
    <t>Oculina ECA</t>
  </si>
  <si>
    <t>Oculina Bank CHAPC</t>
  </si>
  <si>
    <t>St. Lucie Hump</t>
  </si>
  <si>
    <t>FKNMS SPAs &amp; Ers</t>
  </si>
  <si>
    <t>CHARLESTON SHELF MPA</t>
  </si>
  <si>
    <t>Proposed</t>
  </si>
  <si>
    <t>DEVILS HOLE 2</t>
  </si>
  <si>
    <t>EDISTO RECONFIG 3</t>
  </si>
  <si>
    <t>EDISTO S EXT</t>
  </si>
  <si>
    <t>FERNANDINA MPA</t>
  </si>
  <si>
    <t>FIRST DEVILS HOLE</t>
  </si>
  <si>
    <t>GEORGIA MPA RECONFIG</t>
  </si>
  <si>
    <t>MID SC MPA</t>
  </si>
  <si>
    <t>N CAPE LOOKOUT 2</t>
  </si>
  <si>
    <t>N CAPE LOOKOUT NC</t>
  </si>
  <si>
    <t>NORTHERN SC EXT</t>
  </si>
  <si>
    <t>SC</t>
  </si>
  <si>
    <t>S CAPE LOOKOUT NC</t>
  </si>
  <si>
    <t>SOUTHERN NC</t>
  </si>
  <si>
    <t>NC</t>
  </si>
  <si>
    <t>780 BOTTOM</t>
  </si>
  <si>
    <t>GEORGIA RECONFIG N2</t>
  </si>
  <si>
    <t>JUNO BEACH MPA</t>
  </si>
  <si>
    <t>MALCHASE WRECK</t>
  </si>
  <si>
    <t>NORTH CAPE LOOKOUT 3</t>
  </si>
  <si>
    <t>OCULINA ECA 2</t>
  </si>
  <si>
    <t>OCULINA ECA 3</t>
  </si>
  <si>
    <t>PUSH BUTTON HILL</t>
  </si>
  <si>
    <t>ST AUGUSTINE 2</t>
  </si>
  <si>
    <t>ST AUGUSTINE EXT2</t>
  </si>
  <si>
    <t>ST SIMONS 2</t>
  </si>
  <si>
    <t>ST SIMONS EXT2</t>
  </si>
  <si>
    <t>WARSAW HOLE 4</t>
  </si>
  <si>
    <t>AREA (mi2)</t>
  </si>
  <si>
    <t>GA</t>
  </si>
  <si>
    <t>NEFL</t>
  </si>
  <si>
    <t>KEYS</t>
  </si>
  <si>
    <t>SEFL</t>
  </si>
  <si>
    <t>OCULINA BANK CHAPC EXTENSION</t>
  </si>
  <si>
    <t>NORTHEAST FLORIDA</t>
  </si>
  <si>
    <t>SELECTED</t>
  </si>
  <si>
    <t>SOUTHEAST FLORIDA</t>
  </si>
  <si>
    <t>GEORGIA</t>
  </si>
  <si>
    <t>NORTH CAROLINA</t>
  </si>
  <si>
    <t>SOUTH CAROLINA</t>
  </si>
  <si>
    <t>RANKINGS, BY STATE</t>
  </si>
  <si>
    <t>SCORES, BY STATE</t>
  </si>
  <si>
    <t>SPECKLED HIND HABITAT SUITABILITY</t>
  </si>
  <si>
    <t>WARSAW GROUPER HABITAT SUITABILITY</t>
  </si>
  <si>
    <t>DEVILS HOLE 3</t>
  </si>
  <si>
    <t>GEORGIA EXT</t>
  </si>
  <si>
    <t>25-100 fathoms</t>
  </si>
  <si>
    <t>AREA_KM</t>
  </si>
  <si>
    <t>SNOWY WRECK RECONFIG</t>
  </si>
  <si>
    <t>AREA_MI</t>
  </si>
  <si>
    <t>TOTAL</t>
  </si>
  <si>
    <t>East Hump</t>
  </si>
  <si>
    <t>Snowy Grouper Wreck</t>
  </si>
  <si>
    <t>DAYTONA STEEPLES</t>
  </si>
  <si>
    <t>DAYTONA LEDGE</t>
  </si>
  <si>
    <t>MANUELA WRECK</t>
  </si>
  <si>
    <t>RECOMMENDED</t>
  </si>
  <si>
    <t>EWG RECOMMENDED</t>
  </si>
  <si>
    <t>MALCHACE WRECK</t>
  </si>
  <si>
    <t>Oculina Bank CHAPC (excluding ECA)</t>
  </si>
  <si>
    <t>OCULINA BANK CHAPC EXTENSION (excluding DAYTONA STEEPLES and DAYTONA LEDGE)</t>
  </si>
  <si>
    <t>ALL MPAS</t>
  </si>
  <si>
    <t>STATUS QUO</t>
  </si>
  <si>
    <t>EWG RECOMMENDATIONS</t>
  </si>
  <si>
    <t>TOTAL NTZs</t>
  </si>
  <si>
    <t>EWG RECOMMENDATIONS (CHAPC SCALAR)</t>
  </si>
  <si>
    <t>CHAPC SCALAR:</t>
  </si>
  <si>
    <t>effective at excluding fishing pressure due to no-anchoring restriction</t>
  </si>
  <si>
    <t>MPA NAME</t>
  </si>
  <si>
    <t xml:space="preserve">MPA </t>
  </si>
  <si>
    <t>HABITAT</t>
  </si>
  <si>
    <t>STOCKS PROTECTED</t>
  </si>
  <si>
    <t>COMMENTS</t>
  </si>
  <si>
    <t>Coral</t>
  </si>
  <si>
    <t>Hardbottom</t>
  </si>
  <si>
    <t>Wreck</t>
  </si>
  <si>
    <t>Mud</t>
  </si>
  <si>
    <t>speckled hind</t>
  </si>
  <si>
    <t>warsaw grouper</t>
  </si>
  <si>
    <t>red snapper</t>
  </si>
  <si>
    <t>snowy grouper</t>
  </si>
  <si>
    <t>tilefish</t>
  </si>
  <si>
    <t>blueline tilefish</t>
  </si>
  <si>
    <t>vermilion snapper</t>
  </si>
  <si>
    <t>gray triggerfish</t>
  </si>
  <si>
    <t>hogfish</t>
  </si>
  <si>
    <t>black sea bass</t>
  </si>
  <si>
    <t>gag</t>
  </si>
  <si>
    <t>red grouper</t>
  </si>
  <si>
    <t>graysby</t>
  </si>
  <si>
    <t>scamp</t>
  </si>
  <si>
    <t>red porgy</t>
  </si>
  <si>
    <t xml:space="preserve">tomtate </t>
  </si>
  <si>
    <t>Snowy Wreck</t>
  </si>
  <si>
    <t>X</t>
  </si>
  <si>
    <t xml:space="preserve">spawning aggregations of snowy grouper (?) </t>
  </si>
  <si>
    <t>may be larval source/sink due to Charleston Gyre</t>
  </si>
  <si>
    <t>artificial reef never implemented</t>
  </si>
  <si>
    <t>east of popular fishing ground</t>
  </si>
  <si>
    <t>popular fishing grounds to north and south</t>
  </si>
  <si>
    <t>protect coral from shrimp trawling</t>
  </si>
  <si>
    <t>SPAWNING?</t>
  </si>
  <si>
    <t>Likely</t>
  </si>
  <si>
    <t>No</t>
  </si>
  <si>
    <t>Maybe</t>
  </si>
  <si>
    <t>S-G</t>
  </si>
  <si>
    <t>WG?</t>
  </si>
  <si>
    <t>SH</t>
  </si>
  <si>
    <t>Tile?</t>
  </si>
  <si>
    <t>ALL MPAS (CHAPC Scalar)</t>
  </si>
  <si>
    <t>OCULINA BANK CHAPC EXT*</t>
  </si>
  <si>
    <t>Oculina Bank CHAPC*</t>
  </si>
  <si>
    <t>%Stock per unit area</t>
  </si>
  <si>
    <t>Speckled Hind</t>
  </si>
  <si>
    <t>Warsaw Grouper</t>
  </si>
  <si>
    <t>FL</t>
  </si>
  <si>
    <t>SPAWNING</t>
  </si>
  <si>
    <t>Known</t>
  </si>
  <si>
    <t>Known &amp; Probable</t>
  </si>
  <si>
    <t>% Stock</t>
  </si>
  <si>
    <t>Harvest Reductions: Headboat</t>
  </si>
  <si>
    <t>Harvest Reductions: Commercial</t>
  </si>
  <si>
    <t>MPA Options</t>
  </si>
  <si>
    <t xml:space="preserve"> images of the various MPA options developed by the Expert Workgroup, by state</t>
  </si>
  <si>
    <t>EWG Recommends</t>
  </si>
  <si>
    <t>Evaluation</t>
  </si>
  <si>
    <t xml:space="preserve"> summary of the impacts of the MPA options considered by the workgroup, with the ability for the user to put a '0' or '1' in the "EWG Recommends" column and then evaluate the cumulative impacts by state and across the SAFMC relative to the status quo (see the summary table at the bottom of the page).  Note that the right side of the sheet also provides rankings for each MPA relative to the others off that state, by category.</t>
  </si>
  <si>
    <t>Ranks (by area)</t>
  </si>
  <si>
    <t xml:space="preserve"> provides rankings for each MPA per unit area, relative to the others off that state, by category.</t>
  </si>
  <si>
    <t>Total Areas</t>
  </si>
  <si>
    <t xml:space="preserve"> provides the total areas for each MPA</t>
  </si>
  <si>
    <t>Point Observations</t>
  </si>
  <si>
    <t xml:space="preserve"> provides images of point observations, by source, for speckled hind and warsaw grouper</t>
  </si>
  <si>
    <t>Existing MPAs</t>
  </si>
  <si>
    <t xml:space="preserve"> summary table for the rationale behind selection of the existing SAFMC deepwater MPAs</t>
  </si>
  <si>
    <t>Connectivity</t>
  </si>
  <si>
    <t xml:space="preserve"> image of hydrographic data from ARGOS drifters relative to MPA network</t>
  </si>
  <si>
    <t>NC Options</t>
  </si>
  <si>
    <t xml:space="preserve"> images of various MPA options off North Carolina, including point observations relative to bathymetry, predicted percent of speckled hind stock, predicted percent of warsaw grouper stock, MARMAP observations of spawning condition females relative to MPA boundaries, 3D images of benthic topography relative to MPA boundaries, and MPA boundaries relative to NOAA chart showing TD/Loran lines</t>
  </si>
  <si>
    <t>SC Options, GA Options, NEFL Options, SEFL Options</t>
  </si>
  <si>
    <t xml:space="preserve"> similar images to NC Options tabs for South Carolina, Georgia, Northeast Florida, and Southeast Florida.</t>
  </si>
  <si>
    <t>Tab</t>
  </si>
  <si>
    <t>Description</t>
  </si>
  <si>
    <t>%Habitat per unit area</t>
  </si>
  <si>
    <t xml:space="preserve"> summary of the impacts of the MPA options explicitly recommended by the workgroup, including graphic comparisons of impacts by category</t>
  </si>
  <si>
    <t>BETWEEN 25-100 FATHOMS</t>
  </si>
  <si>
    <t>Snowy G</t>
  </si>
  <si>
    <t>Snowy</t>
  </si>
  <si>
    <t>Note: Habitat suitability models and stock percentage in MPA models break down south of Cape Canaveral, Florida due to lack of sampling data.  Anecdotal information is likely more useful than model output for SEFL area.</t>
  </si>
  <si>
    <t>Note: 240-ft Closure covered approximately 150,000 square miles.</t>
  </si>
  <si>
    <t>[USER-INPUT PARAMETER]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</si>
</sst>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
  </numFmts>
  <fonts count="2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11"/>
      <color theme="0"/>
      <name val="Calibri"/>
      <family val="2"/>
      <scheme val="minor"/>
    </font>
    <font>
      <i/>
      <sz val="11"/>
      <color theme="1"/>
      <name val="Calibri"/>
      <family val="2"/>
      <scheme val="minor"/>
    </font>
    <font>
      <i/>
      <sz val="8"/>
      <color theme="1"/>
      <name val="Calibri"/>
      <family val="2"/>
      <scheme val="minor"/>
    </font>
    <font>
      <b/>
      <sz val="10"/>
      <color theme="1"/>
      <name val="Calibri"/>
      <family val="2"/>
      <scheme val="minor"/>
    </font>
    <font>
      <sz val="10"/>
      <color theme="1"/>
      <name val="Calibri"/>
      <family val="2"/>
      <scheme val="minor"/>
    </font>
    <font>
      <b/>
      <sz val="8"/>
      <color theme="1"/>
      <name val="Calibri"/>
      <family val="2"/>
      <scheme val="minor"/>
    </font>
    <font>
      <sz val="10"/>
      <color indexed="81"/>
      <name val="Tahoma"/>
      <family val="2"/>
    </font>
    <font>
      <b/>
      <sz val="10"/>
      <color indexed="81"/>
      <name val="Tahoma"/>
      <family val="2"/>
    </font>
    <font>
      <sz val="8"/>
      <color theme="1"/>
      <name val="Calibri"/>
      <family val="2"/>
      <scheme val="minor"/>
    </font>
    <font>
      <sz val="6"/>
      <color theme="1"/>
      <name val="Calibri"/>
      <family val="2"/>
      <scheme val="minor"/>
    </font>
    <font>
      <i/>
      <sz val="6"/>
      <color theme="1"/>
      <name val="Calibri"/>
      <family val="2"/>
      <scheme val="minor"/>
    </font>
    <font>
      <b/>
      <sz val="8"/>
      <color theme="0"/>
      <name val="Calibri"/>
      <family val="2"/>
      <scheme val="minor"/>
    </font>
    <font>
      <b/>
      <sz val="12"/>
      <color rgb="FF000000"/>
      <name val="Calibri"/>
      <family val="2"/>
    </font>
    <font>
      <sz val="12"/>
      <color theme="1"/>
      <name val="Calibri"/>
      <family val="2"/>
      <scheme val="minor"/>
    </font>
    <font>
      <sz val="12"/>
      <color rgb="FF000000"/>
      <name val="Calibri"/>
      <family val="2"/>
    </font>
    <font>
      <sz val="12"/>
      <color rgb="FF000000"/>
      <name val="Calibri"/>
      <family val="2"/>
      <scheme val="minor"/>
    </font>
  </fonts>
  <fills count="7">
    <fill>
      <patternFill patternType="none"/>
    </fill>
    <fill>
      <patternFill patternType="gray125"/>
    </fill>
    <fill>
      <patternFill patternType="solid">
        <fgColor theme="2" tint="-9.9978637043366805E-2"/>
        <bgColor indexed="64"/>
      </patternFill>
    </fill>
    <fill>
      <patternFill patternType="solid">
        <fgColor theme="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DCE6F2"/>
        <bgColor indexed="64"/>
      </patternFill>
    </fill>
  </fills>
  <borders count="5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thick">
        <color rgb="FF000000"/>
      </left>
      <right style="thick">
        <color rgb="FF000000"/>
      </right>
      <top style="thick">
        <color rgb="FF000000"/>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indexed="64"/>
      </left>
      <right style="thick">
        <color indexed="64"/>
      </right>
      <top style="thick">
        <color indexed="64"/>
      </top>
      <bottom/>
      <diagonal/>
    </border>
    <border>
      <left style="thick">
        <color rgb="FF000000"/>
      </left>
      <right style="thick">
        <color rgb="FF000000"/>
      </right>
      <top/>
      <bottom style="thick">
        <color rgb="FF000000"/>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style="thin">
        <color rgb="FF000000"/>
      </right>
      <top/>
      <bottom style="thick">
        <color rgb="FF000000"/>
      </bottom>
      <diagonal/>
    </border>
    <border>
      <left style="thin">
        <color rgb="FF000000"/>
      </left>
      <right style="thin">
        <color rgb="FF000000"/>
      </right>
      <top/>
      <bottom style="thick">
        <color rgb="FF000000"/>
      </bottom>
      <diagonal/>
    </border>
    <border>
      <left style="thin">
        <color rgb="FF000000"/>
      </left>
      <right/>
      <top/>
      <bottom style="thick">
        <color rgb="FF000000"/>
      </bottom>
      <diagonal/>
    </border>
    <border>
      <left style="thick">
        <color indexed="64"/>
      </left>
      <right style="thick">
        <color indexed="64"/>
      </right>
      <top/>
      <bottom style="thick">
        <color indexed="64"/>
      </bottom>
      <diagonal/>
    </border>
    <border>
      <left style="thick">
        <color rgb="FF000000"/>
      </left>
      <right/>
      <top style="thick">
        <color rgb="FF000000"/>
      </top>
      <bottom style="thick">
        <color rgb="FF000000"/>
      </bottom>
      <diagonal/>
    </border>
    <border>
      <left style="thick">
        <color rgb="FF000000"/>
      </left>
      <right/>
      <top/>
      <bottom/>
      <diagonal/>
    </border>
    <border>
      <left/>
      <right style="thick">
        <color rgb="FF000000"/>
      </right>
      <top/>
      <bottom/>
      <diagonal/>
    </border>
    <border>
      <left style="thick">
        <color rgb="FF000000"/>
      </left>
      <right style="thin">
        <color rgb="FF000000"/>
      </right>
      <top style="thick">
        <color rgb="FF000000"/>
      </top>
      <bottom/>
      <diagonal/>
    </border>
    <border>
      <left style="thin">
        <color rgb="FF000000"/>
      </left>
      <right style="thin">
        <color rgb="FF000000"/>
      </right>
      <top style="thick">
        <color rgb="FF000000"/>
      </top>
      <bottom/>
      <diagonal/>
    </border>
    <border>
      <left style="thin">
        <color rgb="FF000000"/>
      </left>
      <right style="thick">
        <color rgb="FF000000"/>
      </right>
      <top style="thick">
        <color rgb="FF000000"/>
      </top>
      <bottom/>
      <diagonal/>
    </border>
    <border>
      <left style="thick">
        <color rgb="FF000000"/>
      </left>
      <right style="thin">
        <color rgb="FF000000"/>
      </right>
      <top/>
      <bottom/>
      <diagonal/>
    </border>
    <border>
      <left style="thin">
        <color rgb="FF000000"/>
      </left>
      <right style="thin">
        <color rgb="FF000000"/>
      </right>
      <top/>
      <bottom/>
      <diagonal/>
    </border>
    <border>
      <left style="thin">
        <color rgb="FF000000"/>
      </left>
      <right style="thick">
        <color rgb="FF000000"/>
      </right>
      <top/>
      <bottom/>
      <diagonal/>
    </border>
    <border>
      <left/>
      <right style="thick">
        <color rgb="FF000000"/>
      </right>
      <top style="thick">
        <color rgb="FF000000"/>
      </top>
      <bottom style="thick">
        <color rgb="FF000000"/>
      </bottom>
      <diagonal/>
    </border>
    <border>
      <left style="thin">
        <color rgb="FF000000"/>
      </left>
      <right style="thick">
        <color rgb="FF000000"/>
      </right>
      <top/>
      <bottom style="thick">
        <color rgb="FF000000"/>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330">
    <xf numFmtId="0" fontId="0" fillId="0" borderId="0" xfId="0"/>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2"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0" fillId="0" borderId="1" xfId="0" applyFont="1" applyBorder="1" applyAlignment="1">
      <alignment horizontal="center"/>
    </xf>
    <xf numFmtId="0" fontId="0" fillId="0" borderId="2" xfId="0" applyFont="1" applyBorder="1" applyAlignment="1">
      <alignment horizontal="center"/>
    </xf>
    <xf numFmtId="164" fontId="0" fillId="0" borderId="2" xfId="0" applyNumberFormat="1" applyFont="1" applyBorder="1" applyAlignment="1">
      <alignment horizontal="center"/>
    </xf>
    <xf numFmtId="0" fontId="0" fillId="0" borderId="3" xfId="0" applyFont="1" applyBorder="1" applyAlignment="1">
      <alignment horizontal="center"/>
    </xf>
    <xf numFmtId="0" fontId="0" fillId="0" borderId="14" xfId="0" applyFont="1" applyBorder="1" applyAlignment="1">
      <alignment horizontal="center"/>
    </xf>
    <xf numFmtId="165" fontId="1" fillId="0" borderId="2" xfId="1" applyNumberFormat="1" applyFont="1" applyBorder="1" applyAlignment="1">
      <alignment horizontal="center"/>
    </xf>
    <xf numFmtId="165" fontId="1" fillId="0" borderId="2" xfId="1" applyNumberFormat="1" applyFont="1" applyBorder="1" applyAlignment="1">
      <alignment horizontal="center" wrapText="1"/>
    </xf>
    <xf numFmtId="166" fontId="1" fillId="0" borderId="15" xfId="1" applyNumberFormat="1" applyFont="1" applyBorder="1" applyAlignment="1">
      <alignment horizontal="center" wrapText="1"/>
    </xf>
    <xf numFmtId="165" fontId="1" fillId="0" borderId="3" xfId="1" applyNumberFormat="1" applyFont="1" applyBorder="1" applyAlignment="1">
      <alignment horizontal="center" wrapText="1"/>
    </xf>
    <xf numFmtId="0" fontId="0" fillId="0" borderId="15" xfId="0" applyFont="1" applyBorder="1" applyAlignment="1">
      <alignment horizontal="center"/>
    </xf>
    <xf numFmtId="0" fontId="0" fillId="0" borderId="16" xfId="0" applyFont="1" applyBorder="1" applyAlignment="1">
      <alignment horizontal="center"/>
    </xf>
    <xf numFmtId="0" fontId="0" fillId="0" borderId="4" xfId="0" applyFont="1" applyBorder="1" applyAlignment="1">
      <alignment horizontal="center"/>
    </xf>
    <xf numFmtId="0" fontId="0" fillId="0" borderId="0" xfId="0" applyFont="1" applyBorder="1" applyAlignment="1">
      <alignment horizontal="center"/>
    </xf>
    <xf numFmtId="164" fontId="0" fillId="0" borderId="0" xfId="0" applyNumberFormat="1" applyFont="1" applyBorder="1" applyAlignment="1">
      <alignment horizontal="center"/>
    </xf>
    <xf numFmtId="0" fontId="0" fillId="0" borderId="5" xfId="0" applyFont="1" applyBorder="1" applyAlignment="1">
      <alignment horizontal="center"/>
    </xf>
    <xf numFmtId="0" fontId="0" fillId="0" borderId="17" xfId="0" applyFont="1" applyBorder="1" applyAlignment="1">
      <alignment horizontal="center"/>
    </xf>
    <xf numFmtId="165" fontId="1" fillId="0" borderId="6" xfId="1" applyNumberFormat="1" applyFont="1" applyBorder="1" applyAlignment="1">
      <alignment horizontal="center"/>
    </xf>
    <xf numFmtId="165" fontId="1" fillId="0" borderId="7" xfId="1" applyNumberFormat="1" applyFont="1" applyBorder="1" applyAlignment="1">
      <alignment horizontal="center"/>
    </xf>
    <xf numFmtId="165" fontId="1" fillId="0" borderId="0" xfId="1" applyNumberFormat="1" applyFont="1" applyBorder="1" applyAlignment="1">
      <alignment horizontal="center"/>
    </xf>
    <xf numFmtId="165" fontId="1" fillId="0" borderId="0" xfId="1" applyNumberFormat="1" applyFont="1" applyBorder="1" applyAlignment="1">
      <alignment horizontal="center" wrapText="1"/>
    </xf>
    <xf numFmtId="166" fontId="1" fillId="0" borderId="6" xfId="1" applyNumberFormat="1" applyFont="1" applyBorder="1" applyAlignment="1">
      <alignment horizontal="center" wrapText="1"/>
    </xf>
    <xf numFmtId="165" fontId="1" fillId="0" borderId="5" xfId="1" applyNumberFormat="1" applyFont="1" applyBorder="1" applyAlignment="1">
      <alignment horizontal="center" wrapText="1"/>
    </xf>
    <xf numFmtId="0" fontId="0" fillId="0" borderId="6" xfId="0" applyFont="1" applyBorder="1" applyAlignment="1">
      <alignment horizontal="center"/>
    </xf>
    <xf numFmtId="0" fontId="0" fillId="0" borderId="7" xfId="0" applyFont="1" applyBorder="1" applyAlignment="1">
      <alignment horizontal="center"/>
    </xf>
    <xf numFmtId="0" fontId="0" fillId="0" borderId="4" xfId="0" applyBorder="1" applyAlignment="1">
      <alignment horizontal="center"/>
    </xf>
    <xf numFmtId="0" fontId="0" fillId="0" borderId="0" xfId="0" applyBorder="1" applyAlignment="1">
      <alignment horizontal="center"/>
    </xf>
    <xf numFmtId="0" fontId="0" fillId="0" borderId="5" xfId="0" applyBorder="1" applyAlignment="1">
      <alignment horizontal="center"/>
    </xf>
    <xf numFmtId="164" fontId="0" fillId="0" borderId="9" xfId="0" applyNumberFormat="1" applyFont="1" applyBorder="1" applyAlignment="1">
      <alignment horizontal="center"/>
    </xf>
    <xf numFmtId="0" fontId="0" fillId="0" borderId="10" xfId="0" applyBorder="1" applyAlignment="1">
      <alignment horizontal="center"/>
    </xf>
    <xf numFmtId="0" fontId="0" fillId="0" borderId="11" xfId="0" applyFont="1" applyBorder="1" applyAlignment="1">
      <alignment horizontal="center"/>
    </xf>
    <xf numFmtId="0" fontId="5" fillId="0" borderId="4" xfId="0" applyFont="1" applyBorder="1" applyAlignment="1">
      <alignment horizontal="center"/>
    </xf>
    <xf numFmtId="0" fontId="5" fillId="0" borderId="0" xfId="0" applyFont="1" applyBorder="1" applyAlignment="1">
      <alignment horizontal="center"/>
    </xf>
    <xf numFmtId="165" fontId="0" fillId="0" borderId="7" xfId="0" applyNumberFormat="1" applyFont="1" applyBorder="1" applyAlignment="1">
      <alignment horizontal="center"/>
    </xf>
    <xf numFmtId="165" fontId="0" fillId="0" borderId="0" xfId="0" applyNumberFormat="1" applyFont="1" applyBorder="1" applyAlignment="1">
      <alignment horizontal="center"/>
    </xf>
    <xf numFmtId="165" fontId="0" fillId="0" borderId="0" xfId="0" applyNumberFormat="1" applyFont="1" applyBorder="1" applyAlignment="1">
      <alignment horizontal="center" wrapText="1"/>
    </xf>
    <xf numFmtId="166" fontId="0" fillId="0" borderId="6" xfId="0" applyNumberFormat="1" applyFont="1" applyBorder="1" applyAlignment="1">
      <alignment horizontal="center" wrapText="1"/>
    </xf>
    <xf numFmtId="165" fontId="0" fillId="0" borderId="5" xfId="0" applyNumberFormat="1" applyFont="1" applyBorder="1" applyAlignment="1">
      <alignment horizontal="center" wrapText="1"/>
    </xf>
    <xf numFmtId="165" fontId="0" fillId="0" borderId="6" xfId="0" applyNumberFormat="1" applyFont="1" applyBorder="1" applyAlignment="1">
      <alignment horizontal="center"/>
    </xf>
    <xf numFmtId="165" fontId="1" fillId="0" borderId="4" xfId="1" applyNumberFormat="1" applyFont="1" applyBorder="1" applyAlignment="1">
      <alignment horizontal="center"/>
    </xf>
    <xf numFmtId="165" fontId="0" fillId="0" borderId="5" xfId="0" applyNumberFormat="1" applyFont="1" applyBorder="1" applyAlignment="1">
      <alignment horizontal="center"/>
    </xf>
    <xf numFmtId="165" fontId="0" fillId="0" borderId="4" xfId="0" applyNumberFormat="1" applyFont="1" applyBorder="1" applyAlignment="1">
      <alignment horizontal="center"/>
    </xf>
    <xf numFmtId="0" fontId="6" fillId="0" borderId="4" xfId="0" applyFont="1" applyBorder="1" applyAlignment="1">
      <alignment horizontal="center" wrapText="1"/>
    </xf>
    <xf numFmtId="0" fontId="5" fillId="0" borderId="8" xfId="0" applyFont="1" applyBorder="1" applyAlignment="1">
      <alignment horizontal="center"/>
    </xf>
    <xf numFmtId="0" fontId="5" fillId="0" borderId="9" xfId="0" applyFont="1" applyBorder="1" applyAlignment="1">
      <alignment horizontal="center"/>
    </xf>
    <xf numFmtId="165" fontId="0" fillId="0" borderId="12" xfId="0" applyNumberFormat="1" applyFont="1" applyBorder="1" applyAlignment="1">
      <alignment horizontal="center"/>
    </xf>
    <xf numFmtId="165" fontId="0" fillId="0" borderId="13" xfId="0" applyNumberFormat="1" applyFont="1" applyBorder="1" applyAlignment="1">
      <alignment horizontal="center"/>
    </xf>
    <xf numFmtId="165" fontId="0" fillId="0" borderId="9" xfId="0" applyNumberFormat="1" applyFont="1" applyBorder="1" applyAlignment="1">
      <alignment horizontal="center"/>
    </xf>
    <xf numFmtId="165" fontId="0" fillId="0" borderId="9" xfId="0" applyNumberFormat="1" applyFont="1" applyBorder="1" applyAlignment="1">
      <alignment horizontal="center" wrapText="1"/>
    </xf>
    <xf numFmtId="166" fontId="0" fillId="0" borderId="12" xfId="0" applyNumberFormat="1" applyFont="1" applyBorder="1" applyAlignment="1">
      <alignment horizontal="center" wrapText="1"/>
    </xf>
    <xf numFmtId="165" fontId="0" fillId="0" borderId="10" xfId="0" applyNumberFormat="1" applyFont="1" applyBorder="1" applyAlignment="1">
      <alignment horizontal="center" wrapText="1"/>
    </xf>
    <xf numFmtId="165" fontId="0" fillId="0" borderId="8" xfId="0" applyNumberFormat="1" applyFont="1" applyBorder="1" applyAlignment="1">
      <alignment horizontal="center"/>
    </xf>
    <xf numFmtId="165" fontId="0" fillId="0" borderId="10" xfId="0" applyNumberFormat="1" applyFont="1" applyBorder="1" applyAlignment="1">
      <alignment horizontal="center"/>
    </xf>
    <xf numFmtId="0" fontId="5" fillId="0" borderId="1" xfId="0" applyFont="1" applyBorder="1" applyAlignment="1">
      <alignment horizontal="center"/>
    </xf>
    <xf numFmtId="0" fontId="5" fillId="0" borderId="2" xfId="0" applyFont="1" applyBorder="1" applyAlignment="1">
      <alignment horizontal="center"/>
    </xf>
    <xf numFmtId="0" fontId="0" fillId="0" borderId="3" xfId="0" applyBorder="1" applyAlignment="1">
      <alignment horizontal="center"/>
    </xf>
    <xf numFmtId="165" fontId="0" fillId="0" borderId="15" xfId="0" applyNumberFormat="1" applyFont="1" applyBorder="1" applyAlignment="1">
      <alignment horizontal="center"/>
    </xf>
    <xf numFmtId="165" fontId="0" fillId="0" borderId="16" xfId="0" applyNumberFormat="1" applyFont="1" applyBorder="1" applyAlignment="1">
      <alignment horizontal="center"/>
    </xf>
    <xf numFmtId="165" fontId="0" fillId="0" borderId="2" xfId="0" applyNumberFormat="1" applyFont="1" applyBorder="1" applyAlignment="1">
      <alignment horizontal="center"/>
    </xf>
    <xf numFmtId="165" fontId="0" fillId="0" borderId="2" xfId="0" applyNumberFormat="1" applyFont="1" applyBorder="1" applyAlignment="1">
      <alignment horizontal="center" wrapText="1"/>
    </xf>
    <xf numFmtId="165" fontId="0" fillId="0" borderId="3" xfId="0" applyNumberFormat="1" applyFont="1" applyBorder="1" applyAlignment="1">
      <alignment horizontal="center" wrapText="1"/>
    </xf>
    <xf numFmtId="165" fontId="0" fillId="0" borderId="1" xfId="0" applyNumberFormat="1" applyFont="1" applyBorder="1" applyAlignment="1">
      <alignment horizontal="center"/>
    </xf>
    <xf numFmtId="165" fontId="0" fillId="0" borderId="3" xfId="0" applyNumberFormat="1" applyFont="1" applyBorder="1" applyAlignment="1">
      <alignment horizontal="center"/>
    </xf>
    <xf numFmtId="9" fontId="1" fillId="0" borderId="15" xfId="1" applyFont="1" applyBorder="1" applyAlignment="1">
      <alignment horizontal="center"/>
    </xf>
    <xf numFmtId="9" fontId="1" fillId="0" borderId="16" xfId="1" applyFont="1" applyBorder="1" applyAlignment="1">
      <alignment horizontal="center"/>
    </xf>
    <xf numFmtId="0" fontId="0" fillId="0" borderId="24" xfId="0" applyBorder="1"/>
    <xf numFmtId="0" fontId="0" fillId="0" borderId="25" xfId="0" applyBorder="1"/>
    <xf numFmtId="0" fontId="0" fillId="0" borderId="26" xfId="0" applyBorder="1"/>
    <xf numFmtId="0" fontId="3" fillId="4" borderId="23" xfId="0" applyFont="1" applyFill="1" applyBorder="1"/>
    <xf numFmtId="0" fontId="4" fillId="3" borderId="18" xfId="0" applyFont="1" applyFill="1" applyBorder="1" applyAlignment="1">
      <alignment horizontal="center"/>
    </xf>
    <xf numFmtId="0" fontId="4" fillId="3" borderId="19" xfId="0" applyFont="1" applyFill="1" applyBorder="1" applyAlignment="1">
      <alignment horizontal="center"/>
    </xf>
    <xf numFmtId="164" fontId="2" fillId="3" borderId="19" xfId="0" applyNumberFormat="1" applyFont="1" applyFill="1" applyBorder="1" applyAlignment="1">
      <alignment horizontal="center"/>
    </xf>
    <xf numFmtId="0" fontId="2" fillId="3" borderId="20" xfId="0" applyFont="1" applyFill="1" applyBorder="1" applyAlignment="1">
      <alignment horizontal="center"/>
    </xf>
    <xf numFmtId="165" fontId="2" fillId="3" borderId="19" xfId="0" applyNumberFormat="1" applyFont="1" applyFill="1" applyBorder="1" applyAlignment="1">
      <alignment horizontal="center"/>
    </xf>
    <xf numFmtId="165" fontId="2" fillId="3" borderId="19" xfId="0" applyNumberFormat="1" applyFont="1" applyFill="1" applyBorder="1" applyAlignment="1">
      <alignment horizontal="center" wrapText="1"/>
    </xf>
    <xf numFmtId="165" fontId="2" fillId="3" borderId="20" xfId="0" applyNumberFormat="1" applyFont="1" applyFill="1" applyBorder="1" applyAlignment="1">
      <alignment horizontal="center" wrapText="1"/>
    </xf>
    <xf numFmtId="165" fontId="2" fillId="3" borderId="18" xfId="0" applyNumberFormat="1" applyFont="1" applyFill="1" applyBorder="1" applyAlignment="1">
      <alignment horizontal="center"/>
    </xf>
    <xf numFmtId="165" fontId="2" fillId="3" borderId="21" xfId="0" applyNumberFormat="1" applyFont="1" applyFill="1" applyBorder="1" applyAlignment="1">
      <alignment horizontal="center"/>
    </xf>
    <xf numFmtId="165" fontId="2" fillId="3" borderId="22" xfId="0" applyNumberFormat="1" applyFont="1" applyFill="1" applyBorder="1" applyAlignment="1">
      <alignment horizontal="center"/>
    </xf>
    <xf numFmtId="165" fontId="2" fillId="3" borderId="20" xfId="0" applyNumberFormat="1" applyFont="1" applyFill="1" applyBorder="1" applyAlignment="1">
      <alignment horizontal="center"/>
    </xf>
    <xf numFmtId="0" fontId="2" fillId="3" borderId="20" xfId="0" applyFont="1" applyFill="1" applyBorder="1"/>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xf>
    <xf numFmtId="0" fontId="3" fillId="2" borderId="20" xfId="0" applyFont="1" applyFill="1" applyBorder="1" applyAlignment="1">
      <alignment horizontal="center" vertical="center" wrapText="1"/>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4" fillId="3" borderId="1" xfId="0" applyFont="1" applyFill="1" applyBorder="1" applyAlignment="1">
      <alignment horizontal="center"/>
    </xf>
    <xf numFmtId="0" fontId="4" fillId="3" borderId="2" xfId="0" applyFont="1" applyFill="1" applyBorder="1" applyAlignment="1">
      <alignment horizontal="center"/>
    </xf>
    <xf numFmtId="164" fontId="2" fillId="3" borderId="2" xfId="0" applyNumberFormat="1" applyFont="1" applyFill="1" applyBorder="1" applyAlignment="1">
      <alignment horizontal="center"/>
    </xf>
    <xf numFmtId="0" fontId="2" fillId="3" borderId="3" xfId="0" applyFont="1" applyFill="1" applyBorder="1" applyAlignment="1">
      <alignment horizontal="center"/>
    </xf>
    <xf numFmtId="165" fontId="2" fillId="3" borderId="2" xfId="0" applyNumberFormat="1" applyFont="1" applyFill="1" applyBorder="1" applyAlignment="1">
      <alignment horizontal="center"/>
    </xf>
    <xf numFmtId="165" fontId="2" fillId="3" borderId="2" xfId="0" applyNumberFormat="1" applyFont="1" applyFill="1" applyBorder="1" applyAlignment="1">
      <alignment horizontal="center" wrapText="1"/>
    </xf>
    <xf numFmtId="165" fontId="2" fillId="3" borderId="3" xfId="0" applyNumberFormat="1" applyFont="1" applyFill="1" applyBorder="1" applyAlignment="1">
      <alignment horizontal="center" wrapText="1"/>
    </xf>
    <xf numFmtId="165" fontId="2" fillId="3" borderId="1" xfId="0" applyNumberFormat="1" applyFont="1" applyFill="1" applyBorder="1" applyAlignment="1">
      <alignment horizontal="center"/>
    </xf>
    <xf numFmtId="165" fontId="2" fillId="3" borderId="15" xfId="0" applyNumberFormat="1" applyFont="1" applyFill="1" applyBorder="1" applyAlignment="1">
      <alignment horizontal="center"/>
    </xf>
    <xf numFmtId="165" fontId="2" fillId="3" borderId="16" xfId="0" applyNumberFormat="1" applyFont="1" applyFill="1" applyBorder="1" applyAlignment="1">
      <alignment horizontal="center"/>
    </xf>
    <xf numFmtId="165" fontId="2" fillId="3" borderId="3" xfId="0" applyNumberFormat="1" applyFont="1" applyFill="1" applyBorder="1" applyAlignment="1">
      <alignment horizontal="center"/>
    </xf>
    <xf numFmtId="0" fontId="2" fillId="3" borderId="3" xfId="0" applyFont="1" applyFill="1" applyBorder="1"/>
    <xf numFmtId="1" fontId="0" fillId="0" borderId="0" xfId="0" applyNumberFormat="1" applyFont="1" applyBorder="1" applyAlignment="1">
      <alignment horizontal="center"/>
    </xf>
    <xf numFmtId="1" fontId="0" fillId="0" borderId="0" xfId="0" applyNumberFormat="1" applyFont="1" applyBorder="1" applyAlignment="1">
      <alignment horizontal="center" wrapText="1"/>
    </xf>
    <xf numFmtId="1" fontId="0" fillId="0" borderId="5" xfId="0" applyNumberFormat="1" applyFont="1" applyBorder="1" applyAlignment="1">
      <alignment horizontal="center" wrapText="1"/>
    </xf>
    <xf numFmtId="1" fontId="0" fillId="0" borderId="4" xfId="0" applyNumberFormat="1" applyFont="1" applyBorder="1" applyAlignment="1">
      <alignment horizontal="center"/>
    </xf>
    <xf numFmtId="1" fontId="0" fillId="0" borderId="6" xfId="0" applyNumberFormat="1" applyFont="1" applyBorder="1" applyAlignment="1">
      <alignment horizontal="center"/>
    </xf>
    <xf numFmtId="1" fontId="0" fillId="0" borderId="7" xfId="0" applyNumberFormat="1" applyFont="1" applyBorder="1" applyAlignment="1">
      <alignment horizontal="center"/>
    </xf>
    <xf numFmtId="1" fontId="0" fillId="0" borderId="5" xfId="0" applyNumberFormat="1" applyFont="1" applyBorder="1" applyAlignment="1">
      <alignment horizontal="center"/>
    </xf>
    <xf numFmtId="1" fontId="0" fillId="0" borderId="9" xfId="0" applyNumberFormat="1" applyFont="1" applyBorder="1" applyAlignment="1">
      <alignment horizontal="center"/>
    </xf>
    <xf numFmtId="1" fontId="1" fillId="0" borderId="0" xfId="1" applyNumberFormat="1" applyFont="1" applyBorder="1" applyAlignment="1">
      <alignment horizontal="center"/>
    </xf>
    <xf numFmtId="1" fontId="1" fillId="0" borderId="0" xfId="1" applyNumberFormat="1" applyFont="1" applyBorder="1" applyAlignment="1">
      <alignment horizontal="center" wrapText="1"/>
    </xf>
    <xf numFmtId="1" fontId="1" fillId="0" borderId="5" xfId="1" applyNumberFormat="1" applyFont="1" applyBorder="1" applyAlignment="1">
      <alignment horizontal="center" wrapText="1"/>
    </xf>
    <xf numFmtId="1" fontId="1" fillId="0" borderId="4" xfId="1" applyNumberFormat="1" applyFont="1" applyBorder="1" applyAlignment="1">
      <alignment horizontal="center"/>
    </xf>
    <xf numFmtId="1" fontId="0" fillId="0" borderId="9" xfId="0" applyNumberFormat="1" applyFont="1" applyBorder="1" applyAlignment="1">
      <alignment horizontal="center" wrapText="1"/>
    </xf>
    <xf numFmtId="1" fontId="0" fillId="0" borderId="10" xfId="0" applyNumberFormat="1" applyFont="1" applyBorder="1" applyAlignment="1">
      <alignment horizontal="center" wrapText="1"/>
    </xf>
    <xf numFmtId="1" fontId="0" fillId="0" borderId="8" xfId="0" applyNumberFormat="1" applyFont="1" applyBorder="1" applyAlignment="1">
      <alignment horizontal="center"/>
    </xf>
    <xf numFmtId="1" fontId="0" fillId="0" borderId="12" xfId="0" applyNumberFormat="1" applyFont="1" applyBorder="1" applyAlignment="1">
      <alignment horizontal="center"/>
    </xf>
    <xf numFmtId="1" fontId="0" fillId="0" borderId="13" xfId="0" applyNumberFormat="1" applyFont="1" applyBorder="1" applyAlignment="1">
      <alignment horizontal="center"/>
    </xf>
    <xf numFmtId="1" fontId="0" fillId="0" borderId="10" xfId="0" applyNumberFormat="1" applyFont="1" applyBorder="1" applyAlignment="1">
      <alignment horizontal="center"/>
    </xf>
    <xf numFmtId="1" fontId="0" fillId="0" borderId="2" xfId="0" applyNumberFormat="1" applyFont="1" applyBorder="1" applyAlignment="1">
      <alignment horizontal="center"/>
    </xf>
    <xf numFmtId="1" fontId="0" fillId="0" borderId="2" xfId="0" applyNumberFormat="1" applyFont="1" applyBorder="1" applyAlignment="1">
      <alignment horizontal="center" wrapText="1"/>
    </xf>
    <xf numFmtId="1" fontId="0" fillId="0" borderId="3" xfId="0" applyNumberFormat="1" applyFont="1" applyBorder="1" applyAlignment="1">
      <alignment horizontal="center" wrapText="1"/>
    </xf>
    <xf numFmtId="1" fontId="0" fillId="0" borderId="1" xfId="0" applyNumberFormat="1" applyFont="1" applyBorder="1" applyAlignment="1">
      <alignment horizontal="center"/>
    </xf>
    <xf numFmtId="1" fontId="0" fillId="0" borderId="15" xfId="0" applyNumberFormat="1" applyFont="1" applyBorder="1" applyAlignment="1">
      <alignment horizontal="center"/>
    </xf>
    <xf numFmtId="1" fontId="0" fillId="0" borderId="16" xfId="0" applyNumberFormat="1" applyFont="1" applyBorder="1" applyAlignment="1">
      <alignment horizontal="center"/>
    </xf>
    <xf numFmtId="1" fontId="0" fillId="0" borderId="3" xfId="0" applyNumberFormat="1" applyFont="1" applyBorder="1" applyAlignment="1">
      <alignment horizontal="center"/>
    </xf>
    <xf numFmtId="0" fontId="0" fillId="0" borderId="0" xfId="0" applyAlignment="1">
      <alignment horizontal="center"/>
    </xf>
    <xf numFmtId="0" fontId="3" fillId="4" borderId="23" xfId="0" applyFont="1" applyFill="1"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3" fillId="2" borderId="2" xfId="0" applyFont="1" applyFill="1" applyBorder="1" applyAlignment="1">
      <alignment horizontal="center" vertical="center"/>
    </xf>
    <xf numFmtId="0" fontId="9" fillId="2" borderId="0" xfId="0" applyFont="1" applyFill="1" applyBorder="1" applyAlignment="1">
      <alignment horizontal="center" vertical="center" wrapText="1"/>
    </xf>
    <xf numFmtId="0" fontId="2" fillId="3" borderId="23" xfId="0" applyFont="1" applyFill="1" applyBorder="1" applyAlignment="1">
      <alignment horizontal="center"/>
    </xf>
    <xf numFmtId="0" fontId="12" fillId="0" borderId="4" xfId="0" applyFont="1" applyBorder="1" applyAlignment="1">
      <alignment horizontal="center"/>
    </xf>
    <xf numFmtId="0" fontId="13" fillId="0" borderId="4" xfId="0" applyFont="1" applyBorder="1" applyAlignment="1">
      <alignment horizontal="center"/>
    </xf>
    <xf numFmtId="0" fontId="14" fillId="0" borderId="4" xfId="0" applyFont="1" applyBorder="1" applyAlignment="1">
      <alignment horizontal="center" wrapText="1"/>
    </xf>
    <xf numFmtId="0" fontId="5" fillId="0" borderId="18" xfId="0" applyFont="1" applyBorder="1" applyAlignment="1">
      <alignment horizontal="center"/>
    </xf>
    <xf numFmtId="0" fontId="5" fillId="0" borderId="19" xfId="0" applyFont="1" applyBorder="1" applyAlignment="1">
      <alignment horizontal="center"/>
    </xf>
    <xf numFmtId="164" fontId="0" fillId="0" borderId="19" xfId="0" applyNumberFormat="1" applyFont="1" applyBorder="1" applyAlignment="1">
      <alignment horizontal="center"/>
    </xf>
    <xf numFmtId="0" fontId="0" fillId="0" borderId="20" xfId="0" applyBorder="1" applyAlignment="1">
      <alignment horizontal="center"/>
    </xf>
    <xf numFmtId="165" fontId="0" fillId="0" borderId="19" xfId="0" applyNumberFormat="1" applyFont="1" applyBorder="1" applyAlignment="1">
      <alignment horizontal="center"/>
    </xf>
    <xf numFmtId="165" fontId="0" fillId="0" borderId="19" xfId="0" applyNumberFormat="1" applyFont="1" applyBorder="1" applyAlignment="1">
      <alignment horizontal="center" wrapText="1"/>
    </xf>
    <xf numFmtId="165" fontId="0" fillId="0" borderId="20" xfId="0" applyNumberFormat="1" applyFont="1" applyBorder="1" applyAlignment="1">
      <alignment horizontal="center" wrapText="1"/>
    </xf>
    <xf numFmtId="165" fontId="0" fillId="0" borderId="18" xfId="0" applyNumberFormat="1" applyFont="1" applyBorder="1" applyAlignment="1">
      <alignment horizontal="center"/>
    </xf>
    <xf numFmtId="165" fontId="0" fillId="0" borderId="21" xfId="0" applyNumberFormat="1" applyFont="1" applyBorder="1" applyAlignment="1">
      <alignment horizontal="center"/>
    </xf>
    <xf numFmtId="165" fontId="0" fillId="0" borderId="22" xfId="0" applyNumberFormat="1" applyFont="1" applyBorder="1" applyAlignment="1">
      <alignment horizontal="center"/>
    </xf>
    <xf numFmtId="165" fontId="0" fillId="0" borderId="20" xfId="0" applyNumberFormat="1" applyFont="1" applyBorder="1" applyAlignment="1">
      <alignment horizont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0" xfId="0" applyFont="1" applyFill="1" applyBorder="1" applyAlignment="1">
      <alignment horizontal="center" vertical="center"/>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0" fillId="0" borderId="18" xfId="0" applyBorder="1"/>
    <xf numFmtId="1" fontId="0" fillId="0" borderId="19" xfId="0" applyNumberFormat="1" applyBorder="1" applyAlignment="1">
      <alignment horizontal="center" vertical="center"/>
    </xf>
    <xf numFmtId="9" fontId="0" fillId="0" borderId="19" xfId="1" applyFont="1" applyBorder="1" applyAlignment="1">
      <alignment horizontal="center" vertical="center"/>
    </xf>
    <xf numFmtId="0" fontId="0" fillId="0" borderId="20" xfId="0" applyBorder="1" applyAlignment="1">
      <alignment horizontal="center" vertical="center"/>
    </xf>
    <xf numFmtId="9" fontId="0" fillId="0" borderId="18" xfId="1" applyFont="1" applyBorder="1" applyAlignment="1">
      <alignment horizontal="center" vertical="center"/>
    </xf>
    <xf numFmtId="9" fontId="0" fillId="0" borderId="20" xfId="1" applyFont="1" applyBorder="1" applyAlignment="1">
      <alignment horizontal="center" vertical="center"/>
    </xf>
    <xf numFmtId="9" fontId="0" fillId="0" borderId="21" xfId="1" applyFont="1" applyBorder="1" applyAlignment="1">
      <alignment horizontal="center" vertical="center"/>
    </xf>
    <xf numFmtId="0" fontId="12" fillId="0" borderId="18" xfId="0" applyFont="1" applyBorder="1" applyAlignment="1">
      <alignment wrapText="1"/>
    </xf>
    <xf numFmtId="0" fontId="0" fillId="0" borderId="0" xfId="0" applyAlignment="1">
      <alignment horizontal="right"/>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0" fillId="0" borderId="23" xfId="0" applyBorder="1" applyAlignment="1" applyProtection="1">
      <alignment horizontal="center"/>
      <protection locked="0"/>
    </xf>
    <xf numFmtId="0" fontId="0" fillId="0" borderId="25" xfId="0" applyBorder="1" applyAlignment="1" applyProtection="1">
      <alignment horizontal="center"/>
      <protection locked="0"/>
    </xf>
    <xf numFmtId="0" fontId="0" fillId="0" borderId="26" xfId="0" applyBorder="1" applyAlignment="1" applyProtection="1">
      <alignment horizontal="center"/>
      <protection locked="0"/>
    </xf>
    <xf numFmtId="0" fontId="0" fillId="0" borderId="24" xfId="0" applyBorder="1" applyAlignment="1" applyProtection="1">
      <alignment horizontal="center"/>
      <protection locked="0"/>
    </xf>
    <xf numFmtId="9" fontId="0" fillId="5" borderId="23" xfId="0" applyNumberFormat="1" applyFill="1" applyBorder="1" applyProtection="1">
      <protection locked="0"/>
    </xf>
    <xf numFmtId="0" fontId="3" fillId="0" borderId="27" xfId="0" applyFont="1" applyBorder="1"/>
    <xf numFmtId="2" fontId="3" fillId="0" borderId="27" xfId="0" applyNumberFormat="1" applyFont="1" applyBorder="1" applyAlignment="1">
      <alignment horizontal="center"/>
    </xf>
    <xf numFmtId="2" fontId="0" fillId="0" borderId="0" xfId="0" applyNumberFormat="1" applyAlignment="1">
      <alignment horizont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0" xfId="0" applyFont="1" applyFill="1" applyBorder="1" applyAlignment="1">
      <alignment horizontal="center" vertical="center"/>
    </xf>
    <xf numFmtId="0" fontId="17" fillId="0" borderId="0" xfId="0" applyFont="1"/>
    <xf numFmtId="0" fontId="16" fillId="6" borderId="34" xfId="0" applyFont="1" applyFill="1" applyBorder="1" applyAlignment="1">
      <alignment horizontal="center" vertical="center" textRotation="90" wrapText="1" readingOrder="1"/>
    </xf>
    <xf numFmtId="0" fontId="16" fillId="6" borderId="35" xfId="0" applyFont="1" applyFill="1" applyBorder="1" applyAlignment="1">
      <alignment horizontal="center" vertical="center" textRotation="90" wrapText="1" readingOrder="1"/>
    </xf>
    <xf numFmtId="0" fontId="16" fillId="6" borderId="36" xfId="0" applyFont="1" applyFill="1" applyBorder="1" applyAlignment="1">
      <alignment horizontal="center" vertical="center" textRotation="90" wrapText="1" readingOrder="1"/>
    </xf>
    <xf numFmtId="0" fontId="16" fillId="6" borderId="37" xfId="0" applyFont="1" applyFill="1" applyBorder="1" applyAlignment="1">
      <alignment horizontal="center" vertical="center" textRotation="90" wrapText="1" readingOrder="1"/>
    </xf>
    <xf numFmtId="0" fontId="16" fillId="6" borderId="38" xfId="0" applyFont="1" applyFill="1" applyBorder="1" applyAlignment="1">
      <alignment horizontal="center" vertical="center" textRotation="90" wrapText="1" readingOrder="1"/>
    </xf>
    <xf numFmtId="0" fontId="16" fillId="6" borderId="39" xfId="0" applyFont="1" applyFill="1" applyBorder="1" applyAlignment="1">
      <alignment horizontal="center" vertical="center" textRotation="90" wrapText="1" readingOrder="1"/>
    </xf>
    <xf numFmtId="0" fontId="18" fillId="0" borderId="41" xfId="0" applyFont="1" applyBorder="1" applyAlignment="1">
      <alignment horizontal="center" vertical="center" wrapText="1" readingOrder="1"/>
    </xf>
    <xf numFmtId="0" fontId="19" fillId="0" borderId="42" xfId="0" applyFont="1" applyBorder="1" applyAlignment="1">
      <alignment horizontal="center" vertical="center" wrapText="1" readingOrder="1"/>
    </xf>
    <xf numFmtId="0" fontId="19" fillId="0" borderId="0" xfId="0" applyFont="1" applyBorder="1" applyAlignment="1">
      <alignment horizontal="center" vertical="center" wrapText="1" readingOrder="1"/>
    </xf>
    <xf numFmtId="0" fontId="19" fillId="0" borderId="43" xfId="0" applyFont="1" applyBorder="1" applyAlignment="1">
      <alignment horizontal="center" vertical="center" wrapText="1" readingOrder="1"/>
    </xf>
    <xf numFmtId="0" fontId="17" fillId="0" borderId="44" xfId="0" applyFont="1" applyBorder="1" applyAlignment="1">
      <alignment horizontal="center" vertical="center"/>
    </xf>
    <xf numFmtId="0" fontId="17" fillId="0" borderId="45" xfId="0" applyFont="1" applyBorder="1" applyAlignment="1">
      <alignment horizontal="center" vertical="center"/>
    </xf>
    <xf numFmtId="0" fontId="17" fillId="0" borderId="46" xfId="0" applyFont="1" applyBorder="1" applyAlignment="1">
      <alignment horizontal="center" vertical="center"/>
    </xf>
    <xf numFmtId="0" fontId="18" fillId="0" borderId="36" xfId="0" applyFont="1" applyBorder="1" applyAlignment="1">
      <alignment horizontal="center" vertical="center" wrapText="1" readingOrder="1"/>
    </xf>
    <xf numFmtId="0" fontId="17" fillId="0" borderId="47" xfId="0" applyFont="1" applyBorder="1" applyAlignment="1">
      <alignment horizontal="center" vertical="center"/>
    </xf>
    <xf numFmtId="0" fontId="17" fillId="0" borderId="48" xfId="0" applyFont="1" applyBorder="1" applyAlignment="1">
      <alignment horizontal="center" vertical="center"/>
    </xf>
    <xf numFmtId="0" fontId="17" fillId="0" borderId="49" xfId="0" applyFont="1" applyBorder="1" applyAlignment="1">
      <alignment horizontal="center" vertical="center"/>
    </xf>
    <xf numFmtId="0" fontId="18" fillId="0" borderId="50" xfId="0" applyFont="1" applyBorder="1" applyAlignment="1">
      <alignment horizontal="center" vertical="center" wrapText="1"/>
    </xf>
    <xf numFmtId="0" fontId="18" fillId="0" borderId="50" xfId="0" applyFont="1" applyBorder="1" applyAlignment="1">
      <alignment horizontal="center" vertical="center" wrapText="1" readingOrder="1"/>
    </xf>
    <xf numFmtId="0" fontId="19" fillId="0" borderId="34" xfId="0" applyFont="1" applyBorder="1" applyAlignment="1">
      <alignment horizontal="center" vertical="center" wrapText="1" readingOrder="1"/>
    </xf>
    <xf numFmtId="0" fontId="19" fillId="0" borderId="35" xfId="0" applyFont="1" applyBorder="1" applyAlignment="1">
      <alignment horizontal="center" vertical="center" wrapText="1" readingOrder="1"/>
    </xf>
    <xf numFmtId="0" fontId="19" fillId="0" borderId="36" xfId="0" applyFont="1" applyBorder="1" applyAlignment="1">
      <alignment horizontal="center" vertical="center" wrapText="1" readingOrder="1"/>
    </xf>
    <xf numFmtId="0" fontId="17" fillId="0" borderId="37" xfId="0" applyFont="1" applyBorder="1" applyAlignment="1">
      <alignment horizontal="center" vertical="center"/>
    </xf>
    <xf numFmtId="0" fontId="17" fillId="0" borderId="38" xfId="0" applyFont="1" applyBorder="1" applyAlignment="1">
      <alignment horizontal="center" vertical="center"/>
    </xf>
    <xf numFmtId="0" fontId="17" fillId="0" borderId="51" xfId="0" applyFont="1" applyBorder="1" applyAlignment="1">
      <alignment horizontal="center" vertical="center"/>
    </xf>
    <xf numFmtId="164" fontId="0" fillId="0" borderId="0" xfId="0" applyNumberFormat="1"/>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9" fillId="2" borderId="1" xfId="0" applyFont="1" applyFill="1" applyBorder="1" applyAlignment="1">
      <alignment horizontal="center" vertical="center" wrapText="1"/>
    </xf>
    <xf numFmtId="0" fontId="0" fillId="0" borderId="0" xfId="0" applyAlignment="1"/>
    <xf numFmtId="0" fontId="0" fillId="0" borderId="4" xfId="0" applyBorder="1" applyAlignment="1"/>
    <xf numFmtId="0" fontId="0" fillId="0" borderId="8" xfId="0" applyBorder="1" applyAlignment="1"/>
    <xf numFmtId="0" fontId="9"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164" fontId="0" fillId="0" borderId="4" xfId="0" applyNumberFormat="1" applyBorder="1" applyAlignment="1">
      <alignment horizontal="center"/>
    </xf>
    <xf numFmtId="164" fontId="0" fillId="0" borderId="5" xfId="0" applyNumberFormat="1" applyBorder="1" applyAlignment="1">
      <alignment horizontal="center"/>
    </xf>
    <xf numFmtId="10" fontId="0" fillId="0" borderId="0" xfId="1" applyNumberFormat="1" applyFont="1" applyBorder="1" applyAlignment="1">
      <alignment horizontal="center"/>
    </xf>
    <xf numFmtId="10" fontId="0" fillId="0" borderId="5" xfId="1" applyNumberFormat="1" applyFont="1" applyBorder="1" applyAlignment="1">
      <alignment horizontal="center"/>
    </xf>
    <xf numFmtId="0" fontId="0" fillId="0" borderId="9" xfId="0" applyBorder="1" applyAlignment="1">
      <alignment horizontal="center"/>
    </xf>
    <xf numFmtId="164" fontId="0" fillId="0" borderId="8" xfId="0" applyNumberFormat="1" applyBorder="1" applyAlignment="1">
      <alignment horizontal="center"/>
    </xf>
    <xf numFmtId="164" fontId="0" fillId="0" borderId="10" xfId="0" applyNumberFormat="1" applyBorder="1" applyAlignment="1">
      <alignment horizontal="center"/>
    </xf>
    <xf numFmtId="9" fontId="0" fillId="0" borderId="8" xfId="1" applyFont="1" applyBorder="1" applyAlignment="1">
      <alignment horizontal="center"/>
    </xf>
    <xf numFmtId="9" fontId="0" fillId="0" borderId="9" xfId="1" applyFont="1" applyBorder="1" applyAlignment="1">
      <alignment horizontal="center"/>
    </xf>
    <xf numFmtId="9" fontId="0" fillId="0" borderId="10" xfId="1" applyFont="1" applyBorder="1" applyAlignment="1">
      <alignment horizontal="center"/>
    </xf>
    <xf numFmtId="165" fontId="0" fillId="0" borderId="4" xfId="1" applyNumberFormat="1" applyFont="1" applyBorder="1" applyAlignment="1">
      <alignment horizontal="center"/>
    </xf>
    <xf numFmtId="165" fontId="0" fillId="0" borderId="0" xfId="1" applyNumberFormat="1" applyFont="1" applyBorder="1" applyAlignment="1">
      <alignment horizontal="center"/>
    </xf>
    <xf numFmtId="165" fontId="0" fillId="0" borderId="5" xfId="1" applyNumberFormat="1" applyFont="1" applyBorder="1" applyAlignment="1">
      <alignment horizontal="center"/>
    </xf>
    <xf numFmtId="165" fontId="0" fillId="0" borderId="8" xfId="1" applyNumberFormat="1" applyFont="1" applyBorder="1" applyAlignment="1">
      <alignment horizontal="center"/>
    </xf>
    <xf numFmtId="165" fontId="0" fillId="0" borderId="9" xfId="1" applyNumberFormat="1" applyFont="1" applyBorder="1" applyAlignment="1">
      <alignment horizontal="center"/>
    </xf>
    <xf numFmtId="165" fontId="0" fillId="0" borderId="10" xfId="1" applyNumberFormat="1" applyFont="1" applyBorder="1" applyAlignment="1">
      <alignment horizontal="center"/>
    </xf>
    <xf numFmtId="0" fontId="3" fillId="2" borderId="52" xfId="0" applyFont="1" applyFill="1" applyBorder="1" applyAlignment="1">
      <alignment horizontal="center" vertical="center"/>
    </xf>
    <xf numFmtId="0" fontId="0" fillId="0" borderId="18" xfId="0" applyBorder="1" applyAlignment="1">
      <alignment horizontal="center"/>
    </xf>
    <xf numFmtId="0" fontId="0" fillId="0" borderId="1" xfId="0" applyBorder="1" applyAlignment="1"/>
    <xf numFmtId="0" fontId="0" fillId="0" borderId="2" xfId="0" applyBorder="1" applyAlignment="1">
      <alignment horizontal="center"/>
    </xf>
    <xf numFmtId="164" fontId="0" fillId="0" borderId="1" xfId="0" applyNumberFormat="1" applyBorder="1" applyAlignment="1">
      <alignment horizontal="center"/>
    </xf>
    <xf numFmtId="164" fontId="0" fillId="0" borderId="3" xfId="0" applyNumberFormat="1" applyBorder="1" applyAlignment="1">
      <alignment horizontal="center"/>
    </xf>
    <xf numFmtId="165" fontId="0" fillId="0" borderId="1" xfId="1" applyNumberFormat="1" applyFont="1" applyBorder="1" applyAlignment="1">
      <alignment horizontal="center"/>
    </xf>
    <xf numFmtId="165" fontId="0" fillId="0" borderId="2" xfId="1" applyNumberFormat="1" applyFont="1" applyBorder="1" applyAlignment="1">
      <alignment horizontal="center"/>
    </xf>
    <xf numFmtId="165" fontId="0" fillId="0" borderId="3" xfId="1" applyNumberFormat="1" applyFont="1" applyBorder="1" applyAlignment="1">
      <alignment horizontal="center"/>
    </xf>
    <xf numFmtId="10" fontId="0" fillId="0" borderId="2" xfId="1" applyNumberFormat="1" applyFont="1" applyBorder="1" applyAlignment="1">
      <alignment horizontal="center"/>
    </xf>
    <xf numFmtId="10" fontId="0" fillId="0" borderId="3" xfId="1" applyNumberFormat="1" applyFont="1" applyBorder="1" applyAlignment="1">
      <alignment horizontal="center"/>
    </xf>
    <xf numFmtId="10" fontId="0" fillId="0" borderId="9" xfId="1" applyNumberFormat="1" applyFont="1" applyBorder="1" applyAlignment="1">
      <alignment horizontal="center"/>
    </xf>
    <xf numFmtId="10" fontId="0" fillId="0" borderId="10" xfId="1" applyNumberFormat="1" applyFont="1" applyBorder="1" applyAlignment="1">
      <alignment horizontal="center"/>
    </xf>
    <xf numFmtId="0" fontId="2" fillId="3" borderId="20" xfId="0" applyFont="1" applyFill="1" applyBorder="1" applyAlignment="1" applyProtection="1">
      <alignment horizontal="center"/>
      <protection locked="0"/>
    </xf>
    <xf numFmtId="0" fontId="3" fillId="0" borderId="53" xfId="0" applyFont="1" applyBorder="1" applyAlignment="1">
      <alignment horizontal="center" vertical="center"/>
    </xf>
    <xf numFmtId="0" fontId="0" fillId="0" borderId="53" xfId="0" applyBorder="1" applyAlignment="1">
      <alignment horizontal="center" vertical="center" wrapText="1"/>
    </xf>
    <xf numFmtId="0" fontId="3" fillId="0" borderId="53" xfId="0" applyNumberFormat="1" applyFont="1" applyBorder="1" applyAlignment="1">
      <alignment horizontal="center" vertical="center"/>
    </xf>
    <xf numFmtId="0" fontId="3" fillId="0" borderId="53" xfId="0" applyFont="1" applyBorder="1" applyAlignment="1">
      <alignment horizontal="center" vertical="center" wrapText="1"/>
    </xf>
    <xf numFmtId="0" fontId="5" fillId="0" borderId="4" xfId="0" applyFont="1" applyFill="1" applyBorder="1" applyAlignment="1">
      <alignment horizontal="left"/>
    </xf>
    <xf numFmtId="0" fontId="5" fillId="0" borderId="0" xfId="0" applyFont="1"/>
    <xf numFmtId="0" fontId="3" fillId="2" borderId="2"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0" fillId="0" borderId="3" xfId="0" applyBorder="1" applyAlignment="1">
      <alignment horizontal="center" vertical="center"/>
    </xf>
    <xf numFmtId="0" fontId="3" fillId="2" borderId="24" xfId="0" applyFont="1" applyFill="1" applyBorder="1" applyAlignment="1">
      <alignment horizontal="center" vertical="center"/>
    </xf>
    <xf numFmtId="0" fontId="0" fillId="0" borderId="26" xfId="0" applyBorder="1" applyAlignment="1">
      <alignment horizontal="center" vertical="center"/>
    </xf>
    <xf numFmtId="0" fontId="0" fillId="0" borderId="2" xfId="0" applyBorder="1" applyAlignment="1">
      <alignment horizontal="center" vertical="center"/>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15" fillId="3" borderId="24" xfId="0" applyFont="1" applyFill="1" applyBorder="1" applyAlignment="1">
      <alignment horizontal="center" textRotation="90" wrapText="1"/>
    </xf>
    <xf numFmtId="0" fontId="0" fillId="0" borderId="25" xfId="0" applyBorder="1" applyAlignment="1">
      <alignment horizontal="center" textRotation="90" wrapText="1"/>
    </xf>
    <xf numFmtId="0" fontId="0" fillId="0" borderId="26" xfId="0" applyBorder="1" applyAlignment="1">
      <alignment horizontal="center" textRotation="90" wrapText="1"/>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0" xfId="0" applyFont="1" applyAlignment="1">
      <alignment horizontal="center" vertical="center"/>
    </xf>
    <xf numFmtId="0" fontId="12" fillId="0" borderId="5" xfId="0" applyFont="1" applyBorder="1" applyAlignment="1">
      <alignment horizontal="center" vertic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3" fillId="2" borderId="0" xfId="0" applyFont="1" applyFill="1" applyBorder="1" applyAlignment="1">
      <alignment horizontal="center" vertical="center"/>
    </xf>
    <xf numFmtId="0" fontId="9" fillId="2" borderId="4" xfId="0" applyFont="1" applyFill="1" applyBorder="1" applyAlignment="1">
      <alignment horizontal="center" vertical="center"/>
    </xf>
    <xf numFmtId="0" fontId="3" fillId="2" borderId="24" xfId="0" applyFont="1" applyFill="1" applyBorder="1" applyAlignment="1">
      <alignment horizontal="center" vertical="center" textRotation="90"/>
    </xf>
    <xf numFmtId="0" fontId="0" fillId="0" borderId="25"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2" fillId="3" borderId="24" xfId="0" applyFont="1" applyFill="1" applyBorder="1" applyAlignment="1">
      <alignment horizontal="center" wrapText="1"/>
    </xf>
    <xf numFmtId="0" fontId="2" fillId="3" borderId="25" xfId="0" applyFont="1" applyFill="1" applyBorder="1" applyAlignment="1">
      <alignment horizontal="center" wrapText="1"/>
    </xf>
    <xf numFmtId="0" fontId="2" fillId="3" borderId="26" xfId="0" applyFont="1" applyFill="1" applyBorder="1" applyAlignment="1">
      <alignment horizont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3" fillId="2" borderId="1" xfId="0" applyFont="1" applyFill="1" applyBorder="1" applyAlignment="1">
      <alignment horizontal="center" vertical="center" wrapText="1"/>
    </xf>
    <xf numFmtId="0" fontId="16" fillId="6" borderId="28" xfId="0" applyFont="1" applyFill="1" applyBorder="1" applyAlignment="1">
      <alignment horizontal="center" vertical="center" wrapText="1" readingOrder="1"/>
    </xf>
    <xf numFmtId="0" fontId="17" fillId="0" borderId="33" xfId="0" applyFont="1" applyBorder="1" applyAlignment="1">
      <alignment vertical="center"/>
    </xf>
    <xf numFmtId="0" fontId="16" fillId="6" borderId="29" xfId="0" applyFont="1" applyFill="1" applyBorder="1" applyAlignment="1">
      <alignment horizontal="center" vertical="center" wrapText="1" readingOrder="1"/>
    </xf>
    <xf numFmtId="0" fontId="17" fillId="0" borderId="30" xfId="0" applyFont="1" applyBorder="1" applyAlignment="1">
      <alignment vertical="center" readingOrder="1"/>
    </xf>
    <xf numFmtId="0" fontId="17" fillId="0" borderId="31" xfId="0" applyFont="1" applyBorder="1" applyAlignment="1">
      <alignment vertical="center" readingOrder="1"/>
    </xf>
    <xf numFmtId="0" fontId="17" fillId="0" borderId="30" xfId="0" applyFont="1" applyBorder="1" applyAlignment="1">
      <alignment vertical="center"/>
    </xf>
    <xf numFmtId="0" fontId="16" fillId="6" borderId="32" xfId="0" applyFont="1" applyFill="1" applyBorder="1" applyAlignment="1">
      <alignment horizontal="center" vertical="center" wrapText="1" readingOrder="1"/>
    </xf>
    <xf numFmtId="0" fontId="17" fillId="0" borderId="40" xfId="0" applyFont="1" applyBorder="1" applyAlignment="1">
      <alignment vertical="center"/>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v>Speckled Hind</c:v>
          </c:tx>
          <c:invertIfNegative val="0"/>
          <c:cat>
            <c:strRef>
              <c:f>'EWG Recommends'!$A$3:$A$27</c:f>
              <c:strCache>
                <c:ptCount val="25"/>
                <c:pt idx="0">
                  <c:v>780 BOTTOM</c:v>
                </c:pt>
                <c:pt idx="1">
                  <c:v>MALCHACE WRECK</c:v>
                </c:pt>
                <c:pt idx="2">
                  <c:v>S CAPE LOOKOUT NC</c:v>
                </c:pt>
                <c:pt idx="3">
                  <c:v>SNOWY WRECK RECONFIG</c:v>
                </c:pt>
                <c:pt idx="4">
                  <c:v>SOUTHERN NC</c:v>
                </c:pt>
                <c:pt idx="5">
                  <c:v>EDISTO RECONFIG 3</c:v>
                </c:pt>
                <c:pt idx="6">
                  <c:v>DEVILS HOLE 3</c:v>
                </c:pt>
                <c:pt idx="7">
                  <c:v>Northern SC</c:v>
                </c:pt>
                <c:pt idx="8">
                  <c:v>NORTHERN SC EXT</c:v>
                </c:pt>
                <c:pt idx="9">
                  <c:v>Georgia</c:v>
                </c:pt>
                <c:pt idx="10">
                  <c:v>GEORGIA MPA RECONFIG</c:v>
                </c:pt>
                <c:pt idx="11">
                  <c:v>GEORGIA RECONFIG N2</c:v>
                </c:pt>
                <c:pt idx="12">
                  <c:v>ST SIMONS EXT2</c:v>
                </c:pt>
                <c:pt idx="13">
                  <c:v>FERNANDINA MPA</c:v>
                </c:pt>
                <c:pt idx="14">
                  <c:v>North Florida</c:v>
                </c:pt>
                <c:pt idx="15">
                  <c:v>Oculina Bank CHAPC*</c:v>
                </c:pt>
                <c:pt idx="16">
                  <c:v>OCULINA BANK CHAPC EXT*</c:v>
                </c:pt>
                <c:pt idx="17">
                  <c:v>Oculina ECA</c:v>
                </c:pt>
                <c:pt idx="18">
                  <c:v>DAYTONA STEEPLES</c:v>
                </c:pt>
                <c:pt idx="19">
                  <c:v>DAYTONA LEDGE</c:v>
                </c:pt>
                <c:pt idx="20">
                  <c:v>ST AUGUSTINE 2</c:v>
                </c:pt>
                <c:pt idx="21">
                  <c:v>JUNO BEACH MPA</c:v>
                </c:pt>
                <c:pt idx="22">
                  <c:v>PUSH BUTTON HILL</c:v>
                </c:pt>
                <c:pt idx="23">
                  <c:v>St. Lucie Hump</c:v>
                </c:pt>
                <c:pt idx="24">
                  <c:v>WARSAW HOLE 4</c:v>
                </c:pt>
              </c:strCache>
            </c:strRef>
          </c:cat>
          <c:val>
            <c:numRef>
              <c:f>'EWG Recommends'!$H$3:$H$27</c:f>
              <c:numCache>
                <c:formatCode>0.0%</c:formatCode>
                <c:ptCount val="25"/>
                <c:pt idx="0">
                  <c:v>5.6760200279146128E-3</c:v>
                </c:pt>
                <c:pt idx="1">
                  <c:v>8.2343975438146574E-4</c:v>
                </c:pt>
                <c:pt idx="2">
                  <c:v>9.2060909666171146E-3</c:v>
                </c:pt>
                <c:pt idx="3">
                  <c:v>0</c:v>
                </c:pt>
                <c:pt idx="4">
                  <c:v>1.5671906847910998E-2</c:v>
                </c:pt>
                <c:pt idx="5">
                  <c:v>2.3158929562157239E-2</c:v>
                </c:pt>
                <c:pt idx="6">
                  <c:v>7.9957973381426448E-3</c:v>
                </c:pt>
                <c:pt idx="7">
                  <c:v>1.1439765527765487E-2</c:v>
                </c:pt>
                <c:pt idx="8">
                  <c:v>1.2398982992560452E-3</c:v>
                </c:pt>
                <c:pt idx="9">
                  <c:v>5.859226189426938E-3</c:v>
                </c:pt>
                <c:pt idx="10">
                  <c:v>1.916773567156765E-2</c:v>
                </c:pt>
                <c:pt idx="11">
                  <c:v>1.0207421656461137E-2</c:v>
                </c:pt>
                <c:pt idx="12">
                  <c:v>1.0553592160879735E-2</c:v>
                </c:pt>
                <c:pt idx="13">
                  <c:v>2.3080261429989569E-2</c:v>
                </c:pt>
                <c:pt idx="14">
                  <c:v>1.169793407832883E-2</c:v>
                </c:pt>
                <c:pt idx="15">
                  <c:v>1.9506398385854388E-2</c:v>
                </c:pt>
                <c:pt idx="16">
                  <c:v>3.9993826513062436E-2</c:v>
                </c:pt>
                <c:pt idx="17">
                  <c:v>3.0575205893980582E-2</c:v>
                </c:pt>
                <c:pt idx="18">
                  <c:v>3.5297648030338359E-3</c:v>
                </c:pt>
                <c:pt idx="19">
                  <c:v>1.645235224780767E-3</c:v>
                </c:pt>
                <c:pt idx="20">
                  <c:v>6.1786422574456384E-3</c:v>
                </c:pt>
                <c:pt idx="21">
                  <c:v>0</c:v>
                </c:pt>
                <c:pt idx="22">
                  <c:v>1.6674551898843823E-3</c:v>
                </c:pt>
                <c:pt idx="23">
                  <c:v>1.9027195424239007E-3</c:v>
                </c:pt>
                <c:pt idx="24">
                  <c:v>0</c:v>
                </c:pt>
              </c:numCache>
            </c:numRef>
          </c:val>
        </c:ser>
        <c:ser>
          <c:idx val="1"/>
          <c:order val="1"/>
          <c:tx>
            <c:v>Warsaw Grouper</c:v>
          </c:tx>
          <c:invertIfNegative val="0"/>
          <c:val>
            <c:numRef>
              <c:f>'EWG Recommends'!$K$3:$K$27</c:f>
              <c:numCache>
                <c:formatCode>0.0%</c:formatCode>
                <c:ptCount val="25"/>
                <c:pt idx="0">
                  <c:v>5.6760200279146128E-3</c:v>
                </c:pt>
                <c:pt idx="1">
                  <c:v>8.2343975438146574E-4</c:v>
                </c:pt>
                <c:pt idx="2">
                  <c:v>8.7076196837818764E-3</c:v>
                </c:pt>
                <c:pt idx="3">
                  <c:v>0</c:v>
                </c:pt>
                <c:pt idx="4">
                  <c:v>1.5671906847910998E-2</c:v>
                </c:pt>
                <c:pt idx="5">
                  <c:v>1.8600075352411771E-2</c:v>
                </c:pt>
                <c:pt idx="6">
                  <c:v>7.884119927311679E-3</c:v>
                </c:pt>
                <c:pt idx="7">
                  <c:v>1.0533390662213279E-2</c:v>
                </c:pt>
                <c:pt idx="8">
                  <c:v>5.6630620680361333E-4</c:v>
                </c:pt>
                <c:pt idx="9">
                  <c:v>5.9803144595811488E-3</c:v>
                </c:pt>
                <c:pt idx="10">
                  <c:v>1.8504452267099833E-2</c:v>
                </c:pt>
                <c:pt idx="11">
                  <c:v>1.0207421656461137E-2</c:v>
                </c:pt>
                <c:pt idx="12">
                  <c:v>9.2410831990444482E-3</c:v>
                </c:pt>
                <c:pt idx="13">
                  <c:v>2.3874406453066654E-2</c:v>
                </c:pt>
                <c:pt idx="14">
                  <c:v>1.1781627417483809E-2</c:v>
                </c:pt>
                <c:pt idx="15">
                  <c:v>1.8828601396044274E-2</c:v>
                </c:pt>
                <c:pt idx="16">
                  <c:v>3.9961153242569554E-2</c:v>
                </c:pt>
                <c:pt idx="17">
                  <c:v>3.1207080935430905E-2</c:v>
                </c:pt>
                <c:pt idx="18">
                  <c:v>2.8493320773185851E-3</c:v>
                </c:pt>
                <c:pt idx="19">
                  <c:v>1.645235224780767E-3</c:v>
                </c:pt>
                <c:pt idx="20">
                  <c:v>5.6259160057112465E-3</c:v>
                </c:pt>
                <c:pt idx="21">
                  <c:v>0</c:v>
                </c:pt>
                <c:pt idx="22">
                  <c:v>1.8973274125454493E-3</c:v>
                </c:pt>
                <c:pt idx="23">
                  <c:v>1.9421608215969611E-3</c:v>
                </c:pt>
                <c:pt idx="24">
                  <c:v>0</c:v>
                </c:pt>
              </c:numCache>
            </c:numRef>
          </c:val>
        </c:ser>
        <c:dLbls>
          <c:showLegendKey val="0"/>
          <c:showVal val="0"/>
          <c:showCatName val="0"/>
          <c:showSerName val="0"/>
          <c:showPercent val="0"/>
          <c:showBubbleSize val="0"/>
        </c:dLbls>
        <c:gapWidth val="150"/>
        <c:axId val="147126144"/>
        <c:axId val="147127680"/>
      </c:barChart>
      <c:catAx>
        <c:axId val="147126144"/>
        <c:scaling>
          <c:orientation val="minMax"/>
        </c:scaling>
        <c:delete val="0"/>
        <c:axPos val="l"/>
        <c:majorTickMark val="out"/>
        <c:minorTickMark val="none"/>
        <c:tickLblPos val="nextTo"/>
        <c:crossAx val="147127680"/>
        <c:crosses val="autoZero"/>
        <c:auto val="1"/>
        <c:lblAlgn val="ctr"/>
        <c:lblOffset val="100"/>
        <c:noMultiLvlLbl val="0"/>
      </c:catAx>
      <c:valAx>
        <c:axId val="147127680"/>
        <c:scaling>
          <c:orientation val="minMax"/>
        </c:scaling>
        <c:delete val="0"/>
        <c:axPos val="b"/>
        <c:majorGridlines/>
        <c:title>
          <c:tx>
            <c:rich>
              <a:bodyPr/>
              <a:lstStyle/>
              <a:p>
                <a:pPr>
                  <a:defRPr/>
                </a:pPr>
                <a:r>
                  <a:rPr lang="en-US"/>
                  <a:t>Known and Probable Habitat</a:t>
                </a:r>
              </a:p>
            </c:rich>
          </c:tx>
          <c:overlay val="0"/>
        </c:title>
        <c:numFmt formatCode="0.0%" sourceLinked="1"/>
        <c:majorTickMark val="out"/>
        <c:minorTickMark val="none"/>
        <c:tickLblPos val="nextTo"/>
        <c:crossAx val="147126144"/>
        <c:crosses val="autoZero"/>
        <c:crossBetween val="between"/>
      </c:valAx>
    </c:plotArea>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v>Speckled Hind</c:v>
          </c:tx>
          <c:invertIfNegative val="0"/>
          <c:cat>
            <c:strRef>
              <c:f>'EWG Recommends'!$A$3:$A$27</c:f>
              <c:strCache>
                <c:ptCount val="25"/>
                <c:pt idx="0">
                  <c:v>780 BOTTOM</c:v>
                </c:pt>
                <c:pt idx="1">
                  <c:v>MALCHACE WRECK</c:v>
                </c:pt>
                <c:pt idx="2">
                  <c:v>S CAPE LOOKOUT NC</c:v>
                </c:pt>
                <c:pt idx="3">
                  <c:v>SNOWY WRECK RECONFIG</c:v>
                </c:pt>
                <c:pt idx="4">
                  <c:v>SOUTHERN NC</c:v>
                </c:pt>
                <c:pt idx="5">
                  <c:v>EDISTO RECONFIG 3</c:v>
                </c:pt>
                <c:pt idx="6">
                  <c:v>DEVILS HOLE 3</c:v>
                </c:pt>
                <c:pt idx="7">
                  <c:v>Northern SC</c:v>
                </c:pt>
                <c:pt idx="8">
                  <c:v>NORTHERN SC EXT</c:v>
                </c:pt>
                <c:pt idx="9">
                  <c:v>Georgia</c:v>
                </c:pt>
                <c:pt idx="10">
                  <c:v>GEORGIA MPA RECONFIG</c:v>
                </c:pt>
                <c:pt idx="11">
                  <c:v>GEORGIA RECONFIG N2</c:v>
                </c:pt>
                <c:pt idx="12">
                  <c:v>ST SIMONS EXT2</c:v>
                </c:pt>
                <c:pt idx="13">
                  <c:v>FERNANDINA MPA</c:v>
                </c:pt>
                <c:pt idx="14">
                  <c:v>North Florida</c:v>
                </c:pt>
                <c:pt idx="15">
                  <c:v>Oculina Bank CHAPC*</c:v>
                </c:pt>
                <c:pt idx="16">
                  <c:v>OCULINA BANK CHAPC EXT*</c:v>
                </c:pt>
                <c:pt idx="17">
                  <c:v>Oculina ECA</c:v>
                </c:pt>
                <c:pt idx="18">
                  <c:v>DAYTONA STEEPLES</c:v>
                </c:pt>
                <c:pt idx="19">
                  <c:v>DAYTONA LEDGE</c:v>
                </c:pt>
                <c:pt idx="20">
                  <c:v>ST AUGUSTINE 2</c:v>
                </c:pt>
                <c:pt idx="21">
                  <c:v>JUNO BEACH MPA</c:v>
                </c:pt>
                <c:pt idx="22">
                  <c:v>PUSH BUTTON HILL</c:v>
                </c:pt>
                <c:pt idx="23">
                  <c:v>St. Lucie Hump</c:v>
                </c:pt>
                <c:pt idx="24">
                  <c:v>WARSAW HOLE 4</c:v>
                </c:pt>
              </c:strCache>
            </c:strRef>
          </c:cat>
          <c:val>
            <c:numRef>
              <c:f>'EWG Recommends'!$I$3:$I$27</c:f>
              <c:numCache>
                <c:formatCode>0.0%</c:formatCode>
                <c:ptCount val="25"/>
                <c:pt idx="0">
                  <c:v>4.8369857768301707E-3</c:v>
                </c:pt>
                <c:pt idx="1">
                  <c:v>8.1138395807121638E-4</c:v>
                </c:pt>
                <c:pt idx="2">
                  <c:v>1.1246924586064666E-2</c:v>
                </c:pt>
                <c:pt idx="3">
                  <c:v>0</c:v>
                </c:pt>
                <c:pt idx="4">
                  <c:v>1.6410121668632035E-2</c:v>
                </c:pt>
                <c:pt idx="5">
                  <c:v>2.4715259430398151E-2</c:v>
                </c:pt>
                <c:pt idx="6">
                  <c:v>6.9076861930219748E-3</c:v>
                </c:pt>
                <c:pt idx="7">
                  <c:v>1.3465255510108068E-2</c:v>
                </c:pt>
                <c:pt idx="8">
                  <c:v>1.8374813326384595E-3</c:v>
                </c:pt>
                <c:pt idx="9">
                  <c:v>7.7944160853284103E-3</c:v>
                </c:pt>
                <c:pt idx="10">
                  <c:v>2.0854203086433602E-2</c:v>
                </c:pt>
                <c:pt idx="11">
                  <c:v>1.4364348636124477E-2</c:v>
                </c:pt>
                <c:pt idx="12">
                  <c:v>9.9275216601341712E-3</c:v>
                </c:pt>
                <c:pt idx="13">
                  <c:v>1.6055712509869785E-2</c:v>
                </c:pt>
                <c:pt idx="14">
                  <c:v>8.1431939425597646E-3</c:v>
                </c:pt>
                <c:pt idx="15">
                  <c:v>4.7455259886848462E-3</c:v>
                </c:pt>
                <c:pt idx="16">
                  <c:v>1.7018809122233858E-2</c:v>
                </c:pt>
                <c:pt idx="17">
                  <c:v>4.5950577032382953E-3</c:v>
                </c:pt>
                <c:pt idx="18">
                  <c:v>1.5106296431955874E-3</c:v>
                </c:pt>
                <c:pt idx="19">
                  <c:v>8.0440521812783828E-4</c:v>
                </c:pt>
                <c:pt idx="20">
                  <c:v>3.8077082081116272E-3</c:v>
                </c:pt>
                <c:pt idx="21">
                  <c:v>1.3769248936538644E-5</c:v>
                </c:pt>
                <c:pt idx="22">
                  <c:v>8.3538296359608429E-5</c:v>
                </c:pt>
                <c:pt idx="23">
                  <c:v>1.2075425696107975E-4</c:v>
                </c:pt>
                <c:pt idx="24">
                  <c:v>6.7935441033122918E-7</c:v>
                </c:pt>
              </c:numCache>
            </c:numRef>
          </c:val>
        </c:ser>
        <c:ser>
          <c:idx val="1"/>
          <c:order val="1"/>
          <c:tx>
            <c:v>Warsaw Grouper</c:v>
          </c:tx>
          <c:invertIfNegative val="0"/>
          <c:cat>
            <c:strRef>
              <c:f>'EWG Recommends'!$A$3:$A$27</c:f>
              <c:strCache>
                <c:ptCount val="25"/>
                <c:pt idx="0">
                  <c:v>780 BOTTOM</c:v>
                </c:pt>
                <c:pt idx="1">
                  <c:v>MALCHACE WRECK</c:v>
                </c:pt>
                <c:pt idx="2">
                  <c:v>S CAPE LOOKOUT NC</c:v>
                </c:pt>
                <c:pt idx="3">
                  <c:v>SNOWY WRECK RECONFIG</c:v>
                </c:pt>
                <c:pt idx="4">
                  <c:v>SOUTHERN NC</c:v>
                </c:pt>
                <c:pt idx="5">
                  <c:v>EDISTO RECONFIG 3</c:v>
                </c:pt>
                <c:pt idx="6">
                  <c:v>DEVILS HOLE 3</c:v>
                </c:pt>
                <c:pt idx="7">
                  <c:v>Northern SC</c:v>
                </c:pt>
                <c:pt idx="8">
                  <c:v>NORTHERN SC EXT</c:v>
                </c:pt>
                <c:pt idx="9">
                  <c:v>Georgia</c:v>
                </c:pt>
                <c:pt idx="10">
                  <c:v>GEORGIA MPA RECONFIG</c:v>
                </c:pt>
                <c:pt idx="11">
                  <c:v>GEORGIA RECONFIG N2</c:v>
                </c:pt>
                <c:pt idx="12">
                  <c:v>ST SIMONS EXT2</c:v>
                </c:pt>
                <c:pt idx="13">
                  <c:v>FERNANDINA MPA</c:v>
                </c:pt>
                <c:pt idx="14">
                  <c:v>North Florida</c:v>
                </c:pt>
                <c:pt idx="15">
                  <c:v>Oculina Bank CHAPC*</c:v>
                </c:pt>
                <c:pt idx="16">
                  <c:v>OCULINA BANK CHAPC EXT*</c:v>
                </c:pt>
                <c:pt idx="17">
                  <c:v>Oculina ECA</c:v>
                </c:pt>
                <c:pt idx="18">
                  <c:v>DAYTONA STEEPLES</c:v>
                </c:pt>
                <c:pt idx="19">
                  <c:v>DAYTONA LEDGE</c:v>
                </c:pt>
                <c:pt idx="20">
                  <c:v>ST AUGUSTINE 2</c:v>
                </c:pt>
                <c:pt idx="21">
                  <c:v>JUNO BEACH MPA</c:v>
                </c:pt>
                <c:pt idx="22">
                  <c:v>PUSH BUTTON HILL</c:v>
                </c:pt>
                <c:pt idx="23">
                  <c:v>St. Lucie Hump</c:v>
                </c:pt>
                <c:pt idx="24">
                  <c:v>WARSAW HOLE 4</c:v>
                </c:pt>
              </c:strCache>
            </c:strRef>
          </c:cat>
          <c:val>
            <c:numRef>
              <c:f>'EWG Recommends'!$L$3:$L$27</c:f>
              <c:numCache>
                <c:formatCode>0.0%</c:formatCode>
                <c:ptCount val="25"/>
                <c:pt idx="0">
                  <c:v>5.6924442807010909E-4</c:v>
                </c:pt>
                <c:pt idx="1">
                  <c:v>6.0386994975571471E-5</c:v>
                </c:pt>
                <c:pt idx="2">
                  <c:v>3.0539141326401645E-3</c:v>
                </c:pt>
                <c:pt idx="3">
                  <c:v>0</c:v>
                </c:pt>
                <c:pt idx="4">
                  <c:v>6.609254057714487E-3</c:v>
                </c:pt>
                <c:pt idx="5">
                  <c:v>1.3540084169456552E-2</c:v>
                </c:pt>
                <c:pt idx="6">
                  <c:v>3.3913985861342365E-3</c:v>
                </c:pt>
                <c:pt idx="7">
                  <c:v>8.4234185639977567E-3</c:v>
                </c:pt>
                <c:pt idx="8">
                  <c:v>6.0174419052213624E-4</c:v>
                </c:pt>
                <c:pt idx="9">
                  <c:v>1.3167400472396788E-2</c:v>
                </c:pt>
                <c:pt idx="10">
                  <c:v>1.6800812574980156E-2</c:v>
                </c:pt>
                <c:pt idx="11">
                  <c:v>1.4544701629971766E-2</c:v>
                </c:pt>
                <c:pt idx="12">
                  <c:v>1.0111113605827376E-2</c:v>
                </c:pt>
                <c:pt idx="13">
                  <c:v>1.9913759036303349E-2</c:v>
                </c:pt>
                <c:pt idx="14">
                  <c:v>1.7467686908206954E-2</c:v>
                </c:pt>
                <c:pt idx="15">
                  <c:v>3.2342147939295789E-2</c:v>
                </c:pt>
                <c:pt idx="16">
                  <c:v>4.5429715792735206E-2</c:v>
                </c:pt>
                <c:pt idx="17">
                  <c:v>9.0754434236729811E-3</c:v>
                </c:pt>
                <c:pt idx="18">
                  <c:v>5.6934010226027884E-3</c:v>
                </c:pt>
                <c:pt idx="19">
                  <c:v>2.2913100977370172E-3</c:v>
                </c:pt>
                <c:pt idx="20">
                  <c:v>7.3601609377592497E-3</c:v>
                </c:pt>
                <c:pt idx="21">
                  <c:v>7.589503075103627E-5</c:v>
                </c:pt>
                <c:pt idx="22">
                  <c:v>4.8984883873511367E-4</c:v>
                </c:pt>
                <c:pt idx="23">
                  <c:v>4.1805000665911521E-4</c:v>
                </c:pt>
                <c:pt idx="24">
                  <c:v>1.2117955983657011E-6</c:v>
                </c:pt>
              </c:numCache>
            </c:numRef>
          </c:val>
        </c:ser>
        <c:dLbls>
          <c:showLegendKey val="0"/>
          <c:showVal val="0"/>
          <c:showCatName val="0"/>
          <c:showSerName val="0"/>
          <c:showPercent val="0"/>
          <c:showBubbleSize val="0"/>
        </c:dLbls>
        <c:gapWidth val="150"/>
        <c:axId val="148353024"/>
        <c:axId val="148354560"/>
      </c:barChart>
      <c:catAx>
        <c:axId val="148353024"/>
        <c:scaling>
          <c:orientation val="minMax"/>
        </c:scaling>
        <c:delete val="0"/>
        <c:axPos val="l"/>
        <c:majorTickMark val="out"/>
        <c:minorTickMark val="none"/>
        <c:tickLblPos val="nextTo"/>
        <c:crossAx val="148354560"/>
        <c:crosses val="autoZero"/>
        <c:auto val="1"/>
        <c:lblAlgn val="ctr"/>
        <c:lblOffset val="100"/>
        <c:noMultiLvlLbl val="0"/>
      </c:catAx>
      <c:valAx>
        <c:axId val="148354560"/>
        <c:scaling>
          <c:orientation val="minMax"/>
        </c:scaling>
        <c:delete val="0"/>
        <c:axPos val="b"/>
        <c:majorGridlines/>
        <c:title>
          <c:tx>
            <c:rich>
              <a:bodyPr/>
              <a:lstStyle/>
              <a:p>
                <a:pPr>
                  <a:defRPr/>
                </a:pPr>
                <a:r>
                  <a:rPr lang="en-US"/>
                  <a:t>Stock</a:t>
                </a:r>
                <a:r>
                  <a:rPr lang="en-US" baseline="0"/>
                  <a:t> Protected</a:t>
                </a:r>
                <a:endParaRPr lang="en-US"/>
              </a:p>
            </c:rich>
          </c:tx>
          <c:overlay val="0"/>
        </c:title>
        <c:numFmt formatCode="0.0%" sourceLinked="1"/>
        <c:majorTickMark val="out"/>
        <c:minorTickMark val="none"/>
        <c:tickLblPos val="nextTo"/>
        <c:crossAx val="148353024"/>
        <c:crosses val="autoZero"/>
        <c:crossBetween val="between"/>
      </c:valAx>
    </c:plotArea>
    <c:legend>
      <c:legendPos val="tr"/>
      <c:overlay val="1"/>
    </c:legend>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'EWG Recommends'!$M$2</c:f>
              <c:strCache>
                <c:ptCount val="1"/>
                <c:pt idx="0">
                  <c:v>Red Porgy</c:v>
                </c:pt>
              </c:strCache>
            </c:strRef>
          </c:tx>
          <c:invertIfNegative val="0"/>
          <c:cat>
            <c:strRef>
              <c:f>'EWG Recommends'!$A$3:$A$27</c:f>
              <c:strCache>
                <c:ptCount val="25"/>
                <c:pt idx="0">
                  <c:v>780 BOTTOM</c:v>
                </c:pt>
                <c:pt idx="1">
                  <c:v>MALCHACE WRECK</c:v>
                </c:pt>
                <c:pt idx="2">
                  <c:v>S CAPE LOOKOUT NC</c:v>
                </c:pt>
                <c:pt idx="3">
                  <c:v>SNOWY WRECK RECONFIG</c:v>
                </c:pt>
                <c:pt idx="4">
                  <c:v>SOUTHERN NC</c:v>
                </c:pt>
                <c:pt idx="5">
                  <c:v>EDISTO RECONFIG 3</c:v>
                </c:pt>
                <c:pt idx="6">
                  <c:v>DEVILS HOLE 3</c:v>
                </c:pt>
                <c:pt idx="7">
                  <c:v>Northern SC</c:v>
                </c:pt>
                <c:pt idx="8">
                  <c:v>NORTHERN SC EXT</c:v>
                </c:pt>
                <c:pt idx="9">
                  <c:v>Georgia</c:v>
                </c:pt>
                <c:pt idx="10">
                  <c:v>GEORGIA MPA RECONFIG</c:v>
                </c:pt>
                <c:pt idx="11">
                  <c:v>GEORGIA RECONFIG N2</c:v>
                </c:pt>
                <c:pt idx="12">
                  <c:v>ST SIMONS EXT2</c:v>
                </c:pt>
                <c:pt idx="13">
                  <c:v>FERNANDINA MPA</c:v>
                </c:pt>
                <c:pt idx="14">
                  <c:v>North Florida</c:v>
                </c:pt>
                <c:pt idx="15">
                  <c:v>Oculina Bank CHAPC*</c:v>
                </c:pt>
                <c:pt idx="16">
                  <c:v>OCULINA BANK CHAPC EXT*</c:v>
                </c:pt>
                <c:pt idx="17">
                  <c:v>Oculina ECA</c:v>
                </c:pt>
                <c:pt idx="18">
                  <c:v>DAYTONA STEEPLES</c:v>
                </c:pt>
                <c:pt idx="19">
                  <c:v>DAYTONA LEDGE</c:v>
                </c:pt>
                <c:pt idx="20">
                  <c:v>ST AUGUSTINE 2</c:v>
                </c:pt>
                <c:pt idx="21">
                  <c:v>JUNO BEACH MPA</c:v>
                </c:pt>
                <c:pt idx="22">
                  <c:v>PUSH BUTTON HILL</c:v>
                </c:pt>
                <c:pt idx="23">
                  <c:v>St. Lucie Hump</c:v>
                </c:pt>
                <c:pt idx="24">
                  <c:v>WARSAW HOLE 4</c:v>
                </c:pt>
              </c:strCache>
            </c:strRef>
          </c:cat>
          <c:val>
            <c:numRef>
              <c:f>'EWG Recommends'!$M$3:$M$27</c:f>
              <c:numCache>
                <c:formatCode>0.0%</c:formatCode>
                <c:ptCount val="25"/>
                <c:pt idx="0">
                  <c:v>0</c:v>
                </c:pt>
                <c:pt idx="1">
                  <c:v>0</c:v>
                </c:pt>
                <c:pt idx="2">
                  <c:v>6.0003428461820572E-3</c:v>
                </c:pt>
                <c:pt idx="3">
                  <c:v>0</c:v>
                </c:pt>
                <c:pt idx="4">
                  <c:v>2.8782714398642841E-4</c:v>
                </c:pt>
                <c:pt idx="5">
                  <c:v>3.912479555523804E-3</c:v>
                </c:pt>
                <c:pt idx="6">
                  <c:v>1.4460085115993659E-3</c:v>
                </c:pt>
                <c:pt idx="7">
                  <c:v>0</c:v>
                </c:pt>
                <c:pt idx="8">
                  <c:v>2.3280976243524306E-4</c:v>
                </c:pt>
                <c:pt idx="9">
                  <c:v>0</c:v>
                </c:pt>
                <c:pt idx="10">
                  <c:v>4.2034387880113124E-5</c:v>
                </c:pt>
                <c:pt idx="11">
                  <c:v>2.1100738662613698E-10</c:v>
                </c:pt>
                <c:pt idx="12">
                  <c:v>0</c:v>
                </c:pt>
                <c:pt idx="13">
                  <c:v>0</c:v>
                </c:pt>
                <c:pt idx="14">
                  <c:v>0</c:v>
                </c:pt>
                <c:pt idx="15">
                  <c:v>0</c:v>
                </c:pt>
                <c:pt idx="16">
                  <c:v>5.4769576844117457E-6</c:v>
                </c:pt>
                <c:pt idx="17">
                  <c:v>0</c:v>
                </c:pt>
                <c:pt idx="18">
                  <c:v>0</c:v>
                </c:pt>
                <c:pt idx="19">
                  <c:v>0</c:v>
                </c:pt>
                <c:pt idx="20">
                  <c:v>0</c:v>
                </c:pt>
                <c:pt idx="21">
                  <c:v>0</c:v>
                </c:pt>
                <c:pt idx="22">
                  <c:v>0</c:v>
                </c:pt>
                <c:pt idx="23">
                  <c:v>0</c:v>
                </c:pt>
                <c:pt idx="24">
                  <c:v>0</c:v>
                </c:pt>
              </c:numCache>
            </c:numRef>
          </c:val>
        </c:ser>
        <c:ser>
          <c:idx val="1"/>
          <c:order val="1"/>
          <c:tx>
            <c:strRef>
              <c:f>'EWG Recommends'!$N$2</c:f>
              <c:strCache>
                <c:ptCount val="1"/>
                <c:pt idx="0">
                  <c:v>Vermilion</c:v>
                </c:pt>
              </c:strCache>
            </c:strRef>
          </c:tx>
          <c:invertIfNegative val="0"/>
          <c:cat>
            <c:strRef>
              <c:f>'EWG Recommends'!$A$3:$A$27</c:f>
              <c:strCache>
                <c:ptCount val="25"/>
                <c:pt idx="0">
                  <c:v>780 BOTTOM</c:v>
                </c:pt>
                <c:pt idx="1">
                  <c:v>MALCHACE WRECK</c:v>
                </c:pt>
                <c:pt idx="2">
                  <c:v>S CAPE LOOKOUT NC</c:v>
                </c:pt>
                <c:pt idx="3">
                  <c:v>SNOWY WRECK RECONFIG</c:v>
                </c:pt>
                <c:pt idx="4">
                  <c:v>SOUTHERN NC</c:v>
                </c:pt>
                <c:pt idx="5">
                  <c:v>EDISTO RECONFIG 3</c:v>
                </c:pt>
                <c:pt idx="6">
                  <c:v>DEVILS HOLE 3</c:v>
                </c:pt>
                <c:pt idx="7">
                  <c:v>Northern SC</c:v>
                </c:pt>
                <c:pt idx="8">
                  <c:v>NORTHERN SC EXT</c:v>
                </c:pt>
                <c:pt idx="9">
                  <c:v>Georgia</c:v>
                </c:pt>
                <c:pt idx="10">
                  <c:v>GEORGIA MPA RECONFIG</c:v>
                </c:pt>
                <c:pt idx="11">
                  <c:v>GEORGIA RECONFIG N2</c:v>
                </c:pt>
                <c:pt idx="12">
                  <c:v>ST SIMONS EXT2</c:v>
                </c:pt>
                <c:pt idx="13">
                  <c:v>FERNANDINA MPA</c:v>
                </c:pt>
                <c:pt idx="14">
                  <c:v>North Florida</c:v>
                </c:pt>
                <c:pt idx="15">
                  <c:v>Oculina Bank CHAPC*</c:v>
                </c:pt>
                <c:pt idx="16">
                  <c:v>OCULINA BANK CHAPC EXT*</c:v>
                </c:pt>
                <c:pt idx="17">
                  <c:v>Oculina ECA</c:v>
                </c:pt>
                <c:pt idx="18">
                  <c:v>DAYTONA STEEPLES</c:v>
                </c:pt>
                <c:pt idx="19">
                  <c:v>DAYTONA LEDGE</c:v>
                </c:pt>
                <c:pt idx="20">
                  <c:v>ST AUGUSTINE 2</c:v>
                </c:pt>
                <c:pt idx="21">
                  <c:v>JUNO BEACH MPA</c:v>
                </c:pt>
                <c:pt idx="22">
                  <c:v>PUSH BUTTON HILL</c:v>
                </c:pt>
                <c:pt idx="23">
                  <c:v>St. Lucie Hump</c:v>
                </c:pt>
                <c:pt idx="24">
                  <c:v>WARSAW HOLE 4</c:v>
                </c:pt>
              </c:strCache>
            </c:strRef>
          </c:cat>
          <c:val>
            <c:numRef>
              <c:f>'EWG Recommends'!$N$3:$N$27</c:f>
              <c:numCache>
                <c:formatCode>0.0%</c:formatCode>
                <c:ptCount val="25"/>
                <c:pt idx="0">
                  <c:v>0</c:v>
                </c:pt>
                <c:pt idx="1">
                  <c:v>6.1899999999999987E-4</c:v>
                </c:pt>
                <c:pt idx="2">
                  <c:v>4.2114933726788897E-3</c:v>
                </c:pt>
                <c:pt idx="3">
                  <c:v>0</c:v>
                </c:pt>
                <c:pt idx="4">
                  <c:v>2.8118281770888345E-4</c:v>
                </c:pt>
                <c:pt idx="5">
                  <c:v>6.9218917184550263E-4</c:v>
                </c:pt>
                <c:pt idx="6">
                  <c:v>1.3891281767862457E-3</c:v>
                </c:pt>
                <c:pt idx="7">
                  <c:v>0</c:v>
                </c:pt>
                <c:pt idx="8">
                  <c:v>3.0283332655701951E-4</c:v>
                </c:pt>
                <c:pt idx="9">
                  <c:v>0</c:v>
                </c:pt>
                <c:pt idx="10">
                  <c:v>6.746093381150537E-5</c:v>
                </c:pt>
                <c:pt idx="11">
                  <c:v>4.1143121432379953E-6</c:v>
                </c:pt>
                <c:pt idx="12">
                  <c:v>0</c:v>
                </c:pt>
                <c:pt idx="13">
                  <c:v>7.3218195163591085E-4</c:v>
                </c:pt>
                <c:pt idx="14">
                  <c:v>0</c:v>
                </c:pt>
                <c:pt idx="15">
                  <c:v>0</c:v>
                </c:pt>
                <c:pt idx="16">
                  <c:v>2.6231064549352433E-4</c:v>
                </c:pt>
                <c:pt idx="17">
                  <c:v>0</c:v>
                </c:pt>
                <c:pt idx="18">
                  <c:v>4.6713805398627935E-5</c:v>
                </c:pt>
                <c:pt idx="19">
                  <c:v>3.5654224910055025E-5</c:v>
                </c:pt>
                <c:pt idx="20">
                  <c:v>0</c:v>
                </c:pt>
                <c:pt idx="21">
                  <c:v>1.3310567449033118E-5</c:v>
                </c:pt>
                <c:pt idx="22">
                  <c:v>0</c:v>
                </c:pt>
                <c:pt idx="23">
                  <c:v>0</c:v>
                </c:pt>
                <c:pt idx="24">
                  <c:v>0</c:v>
                </c:pt>
              </c:numCache>
            </c:numRef>
          </c:val>
        </c:ser>
        <c:ser>
          <c:idx val="2"/>
          <c:order val="2"/>
          <c:tx>
            <c:strRef>
              <c:f>'EWG Recommends'!$O$2</c:f>
              <c:strCache>
                <c:ptCount val="1"/>
                <c:pt idx="0">
                  <c:v>Scamp</c:v>
                </c:pt>
              </c:strCache>
            </c:strRef>
          </c:tx>
          <c:invertIfNegative val="0"/>
          <c:cat>
            <c:strRef>
              <c:f>'EWG Recommends'!$A$3:$A$27</c:f>
              <c:strCache>
                <c:ptCount val="25"/>
                <c:pt idx="0">
                  <c:v>780 BOTTOM</c:v>
                </c:pt>
                <c:pt idx="1">
                  <c:v>MALCHACE WRECK</c:v>
                </c:pt>
                <c:pt idx="2">
                  <c:v>S CAPE LOOKOUT NC</c:v>
                </c:pt>
                <c:pt idx="3">
                  <c:v>SNOWY WRECK RECONFIG</c:v>
                </c:pt>
                <c:pt idx="4">
                  <c:v>SOUTHERN NC</c:v>
                </c:pt>
                <c:pt idx="5">
                  <c:v>EDISTO RECONFIG 3</c:v>
                </c:pt>
                <c:pt idx="6">
                  <c:v>DEVILS HOLE 3</c:v>
                </c:pt>
                <c:pt idx="7">
                  <c:v>Northern SC</c:v>
                </c:pt>
                <c:pt idx="8">
                  <c:v>NORTHERN SC EXT</c:v>
                </c:pt>
                <c:pt idx="9">
                  <c:v>Georgia</c:v>
                </c:pt>
                <c:pt idx="10">
                  <c:v>GEORGIA MPA RECONFIG</c:v>
                </c:pt>
                <c:pt idx="11">
                  <c:v>GEORGIA RECONFIG N2</c:v>
                </c:pt>
                <c:pt idx="12">
                  <c:v>ST SIMONS EXT2</c:v>
                </c:pt>
                <c:pt idx="13">
                  <c:v>FERNANDINA MPA</c:v>
                </c:pt>
                <c:pt idx="14">
                  <c:v>North Florida</c:v>
                </c:pt>
                <c:pt idx="15">
                  <c:v>Oculina Bank CHAPC*</c:v>
                </c:pt>
                <c:pt idx="16">
                  <c:v>OCULINA BANK CHAPC EXT*</c:v>
                </c:pt>
                <c:pt idx="17">
                  <c:v>Oculina ECA</c:v>
                </c:pt>
                <c:pt idx="18">
                  <c:v>DAYTONA STEEPLES</c:v>
                </c:pt>
                <c:pt idx="19">
                  <c:v>DAYTONA LEDGE</c:v>
                </c:pt>
                <c:pt idx="20">
                  <c:v>ST AUGUSTINE 2</c:v>
                </c:pt>
                <c:pt idx="21">
                  <c:v>JUNO BEACH MPA</c:v>
                </c:pt>
                <c:pt idx="22">
                  <c:v>PUSH BUTTON HILL</c:v>
                </c:pt>
                <c:pt idx="23">
                  <c:v>St. Lucie Hump</c:v>
                </c:pt>
                <c:pt idx="24">
                  <c:v>WARSAW HOLE 4</c:v>
                </c:pt>
              </c:strCache>
            </c:strRef>
          </c:cat>
          <c:val>
            <c:numRef>
              <c:f>'EWG Recommends'!$O$3:$O$27</c:f>
              <c:numCache>
                <c:formatCode>0.0%</c:formatCode>
                <c:ptCount val="25"/>
                <c:pt idx="0">
                  <c:v>0</c:v>
                </c:pt>
                <c:pt idx="1">
                  <c:v>1.12E-4</c:v>
                </c:pt>
                <c:pt idx="2">
                  <c:v>1.9834449888090897E-3</c:v>
                </c:pt>
                <c:pt idx="3">
                  <c:v>0</c:v>
                </c:pt>
                <c:pt idx="4">
                  <c:v>1.8269016771778801E-4</c:v>
                </c:pt>
                <c:pt idx="5">
                  <c:v>4.9385844238086733E-3</c:v>
                </c:pt>
                <c:pt idx="6">
                  <c:v>1.0767903382807826E-2</c:v>
                </c:pt>
                <c:pt idx="7">
                  <c:v>0</c:v>
                </c:pt>
                <c:pt idx="8">
                  <c:v>3.1112647531112895E-4</c:v>
                </c:pt>
                <c:pt idx="9">
                  <c:v>0</c:v>
                </c:pt>
                <c:pt idx="10">
                  <c:v>1.2206605967899155E-4</c:v>
                </c:pt>
                <c:pt idx="11">
                  <c:v>7.9280226931150239E-6</c:v>
                </c:pt>
                <c:pt idx="12">
                  <c:v>0</c:v>
                </c:pt>
                <c:pt idx="13">
                  <c:v>1.7661257467511862E-4</c:v>
                </c:pt>
                <c:pt idx="14">
                  <c:v>0</c:v>
                </c:pt>
                <c:pt idx="15">
                  <c:v>0</c:v>
                </c:pt>
                <c:pt idx="16">
                  <c:v>1.235380506894213E-4</c:v>
                </c:pt>
                <c:pt idx="17">
                  <c:v>0</c:v>
                </c:pt>
                <c:pt idx="18">
                  <c:v>0</c:v>
                </c:pt>
                <c:pt idx="19">
                  <c:v>8.2702146939506622E-6</c:v>
                </c:pt>
                <c:pt idx="20">
                  <c:v>0</c:v>
                </c:pt>
                <c:pt idx="21">
                  <c:v>0</c:v>
                </c:pt>
                <c:pt idx="22">
                  <c:v>0</c:v>
                </c:pt>
                <c:pt idx="23">
                  <c:v>0</c:v>
                </c:pt>
                <c:pt idx="24">
                  <c:v>0</c:v>
                </c:pt>
              </c:numCache>
            </c:numRef>
          </c:val>
        </c:ser>
        <c:ser>
          <c:idx val="3"/>
          <c:order val="3"/>
          <c:tx>
            <c:strRef>
              <c:f>'EWG Recommends'!$P$2</c:f>
              <c:strCache>
                <c:ptCount val="1"/>
                <c:pt idx="0">
                  <c:v>Amberjack</c:v>
                </c:pt>
              </c:strCache>
            </c:strRef>
          </c:tx>
          <c:invertIfNegative val="0"/>
          <c:cat>
            <c:strRef>
              <c:f>'EWG Recommends'!$A$3:$A$27</c:f>
              <c:strCache>
                <c:ptCount val="25"/>
                <c:pt idx="0">
                  <c:v>780 BOTTOM</c:v>
                </c:pt>
                <c:pt idx="1">
                  <c:v>MALCHACE WRECK</c:v>
                </c:pt>
                <c:pt idx="2">
                  <c:v>S CAPE LOOKOUT NC</c:v>
                </c:pt>
                <c:pt idx="3">
                  <c:v>SNOWY WRECK RECONFIG</c:v>
                </c:pt>
                <c:pt idx="4">
                  <c:v>SOUTHERN NC</c:v>
                </c:pt>
                <c:pt idx="5">
                  <c:v>EDISTO RECONFIG 3</c:v>
                </c:pt>
                <c:pt idx="6">
                  <c:v>DEVILS HOLE 3</c:v>
                </c:pt>
                <c:pt idx="7">
                  <c:v>Northern SC</c:v>
                </c:pt>
                <c:pt idx="8">
                  <c:v>NORTHERN SC EXT</c:v>
                </c:pt>
                <c:pt idx="9">
                  <c:v>Georgia</c:v>
                </c:pt>
                <c:pt idx="10">
                  <c:v>GEORGIA MPA RECONFIG</c:v>
                </c:pt>
                <c:pt idx="11">
                  <c:v>GEORGIA RECONFIG N2</c:v>
                </c:pt>
                <c:pt idx="12">
                  <c:v>ST SIMONS EXT2</c:v>
                </c:pt>
                <c:pt idx="13">
                  <c:v>FERNANDINA MPA</c:v>
                </c:pt>
                <c:pt idx="14">
                  <c:v>North Florida</c:v>
                </c:pt>
                <c:pt idx="15">
                  <c:v>Oculina Bank CHAPC*</c:v>
                </c:pt>
                <c:pt idx="16">
                  <c:v>OCULINA BANK CHAPC EXT*</c:v>
                </c:pt>
                <c:pt idx="17">
                  <c:v>Oculina ECA</c:v>
                </c:pt>
                <c:pt idx="18">
                  <c:v>DAYTONA STEEPLES</c:v>
                </c:pt>
                <c:pt idx="19">
                  <c:v>DAYTONA LEDGE</c:v>
                </c:pt>
                <c:pt idx="20">
                  <c:v>ST AUGUSTINE 2</c:v>
                </c:pt>
                <c:pt idx="21">
                  <c:v>JUNO BEACH MPA</c:v>
                </c:pt>
                <c:pt idx="22">
                  <c:v>PUSH BUTTON HILL</c:v>
                </c:pt>
                <c:pt idx="23">
                  <c:v>St. Lucie Hump</c:v>
                </c:pt>
                <c:pt idx="24">
                  <c:v>WARSAW HOLE 4</c:v>
                </c:pt>
              </c:strCache>
            </c:strRef>
          </c:cat>
          <c:val>
            <c:numRef>
              <c:f>'EWG Recommends'!$P$3:$P$27</c:f>
              <c:numCache>
                <c:formatCode>0.0%</c:formatCode>
                <c:ptCount val="25"/>
                <c:pt idx="0">
                  <c:v>0</c:v>
                </c:pt>
                <c:pt idx="1">
                  <c:v>0</c:v>
                </c:pt>
                <c:pt idx="2">
                  <c:v>1.1947108725105986E-3</c:v>
                </c:pt>
                <c:pt idx="3">
                  <c:v>0</c:v>
                </c:pt>
                <c:pt idx="4">
                  <c:v>2.2082022068914268E-4</c:v>
                </c:pt>
                <c:pt idx="5">
                  <c:v>2.1954833266963946E-3</c:v>
                </c:pt>
                <c:pt idx="6">
                  <c:v>1.1676068728516044E-3</c:v>
                </c:pt>
                <c:pt idx="7">
                  <c:v>0</c:v>
                </c:pt>
                <c:pt idx="8">
                  <c:v>5.9995142615029587E-4</c:v>
                </c:pt>
                <c:pt idx="9">
                  <c:v>0</c:v>
                </c:pt>
                <c:pt idx="10">
                  <c:v>3.4312017831983346E-5</c:v>
                </c:pt>
                <c:pt idx="11">
                  <c:v>2.4915656461385876E-5</c:v>
                </c:pt>
                <c:pt idx="12">
                  <c:v>0</c:v>
                </c:pt>
                <c:pt idx="13">
                  <c:v>2.2493477779657869E-3</c:v>
                </c:pt>
                <c:pt idx="14">
                  <c:v>0</c:v>
                </c:pt>
                <c:pt idx="15">
                  <c:v>0</c:v>
                </c:pt>
                <c:pt idx="16">
                  <c:v>4.0900834297394253E-4</c:v>
                </c:pt>
                <c:pt idx="17">
                  <c:v>0</c:v>
                </c:pt>
                <c:pt idx="18">
                  <c:v>0</c:v>
                </c:pt>
                <c:pt idx="19">
                  <c:v>8.3167286823959439E-5</c:v>
                </c:pt>
                <c:pt idx="20">
                  <c:v>0</c:v>
                </c:pt>
                <c:pt idx="21">
                  <c:v>0</c:v>
                </c:pt>
                <c:pt idx="22">
                  <c:v>0</c:v>
                </c:pt>
                <c:pt idx="23">
                  <c:v>0</c:v>
                </c:pt>
                <c:pt idx="24">
                  <c:v>0</c:v>
                </c:pt>
              </c:numCache>
            </c:numRef>
          </c:val>
        </c:ser>
        <c:ser>
          <c:idx val="4"/>
          <c:order val="4"/>
          <c:tx>
            <c:strRef>
              <c:f>'EWG Recommends'!$Q$2</c:f>
              <c:strCache>
                <c:ptCount val="1"/>
                <c:pt idx="0">
                  <c:v>Blueline</c:v>
                </c:pt>
              </c:strCache>
            </c:strRef>
          </c:tx>
          <c:invertIfNegative val="0"/>
          <c:cat>
            <c:strRef>
              <c:f>'EWG Recommends'!$A$3:$A$27</c:f>
              <c:strCache>
                <c:ptCount val="25"/>
                <c:pt idx="0">
                  <c:v>780 BOTTOM</c:v>
                </c:pt>
                <c:pt idx="1">
                  <c:v>MALCHACE WRECK</c:v>
                </c:pt>
                <c:pt idx="2">
                  <c:v>S CAPE LOOKOUT NC</c:v>
                </c:pt>
                <c:pt idx="3">
                  <c:v>SNOWY WRECK RECONFIG</c:v>
                </c:pt>
                <c:pt idx="4">
                  <c:v>SOUTHERN NC</c:v>
                </c:pt>
                <c:pt idx="5">
                  <c:v>EDISTO RECONFIG 3</c:v>
                </c:pt>
                <c:pt idx="6">
                  <c:v>DEVILS HOLE 3</c:v>
                </c:pt>
                <c:pt idx="7">
                  <c:v>Northern SC</c:v>
                </c:pt>
                <c:pt idx="8">
                  <c:v>NORTHERN SC EXT</c:v>
                </c:pt>
                <c:pt idx="9">
                  <c:v>Georgia</c:v>
                </c:pt>
                <c:pt idx="10">
                  <c:v>GEORGIA MPA RECONFIG</c:v>
                </c:pt>
                <c:pt idx="11">
                  <c:v>GEORGIA RECONFIG N2</c:v>
                </c:pt>
                <c:pt idx="12">
                  <c:v>ST SIMONS EXT2</c:v>
                </c:pt>
                <c:pt idx="13">
                  <c:v>FERNANDINA MPA</c:v>
                </c:pt>
                <c:pt idx="14">
                  <c:v>North Florida</c:v>
                </c:pt>
                <c:pt idx="15">
                  <c:v>Oculina Bank CHAPC*</c:v>
                </c:pt>
                <c:pt idx="16">
                  <c:v>OCULINA BANK CHAPC EXT*</c:v>
                </c:pt>
                <c:pt idx="17">
                  <c:v>Oculina ECA</c:v>
                </c:pt>
                <c:pt idx="18">
                  <c:v>DAYTONA STEEPLES</c:v>
                </c:pt>
                <c:pt idx="19">
                  <c:v>DAYTONA LEDGE</c:v>
                </c:pt>
                <c:pt idx="20">
                  <c:v>ST AUGUSTINE 2</c:v>
                </c:pt>
                <c:pt idx="21">
                  <c:v>JUNO BEACH MPA</c:v>
                </c:pt>
                <c:pt idx="22">
                  <c:v>PUSH BUTTON HILL</c:v>
                </c:pt>
                <c:pt idx="23">
                  <c:v>St. Lucie Hump</c:v>
                </c:pt>
                <c:pt idx="24">
                  <c:v>WARSAW HOLE 4</c:v>
                </c:pt>
              </c:strCache>
            </c:strRef>
          </c:cat>
          <c:val>
            <c:numRef>
              <c:f>'EWG Recommends'!$Q$3:$Q$27</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ser>
        <c:ser>
          <c:idx val="5"/>
          <c:order val="5"/>
          <c:tx>
            <c:strRef>
              <c:f>'EWG Recommends'!$R$2</c:f>
              <c:strCache>
                <c:ptCount val="1"/>
                <c:pt idx="0">
                  <c:v>Gag</c:v>
                </c:pt>
              </c:strCache>
            </c:strRef>
          </c:tx>
          <c:invertIfNegative val="0"/>
          <c:cat>
            <c:strRef>
              <c:f>'EWG Recommends'!$A$3:$A$27</c:f>
              <c:strCache>
                <c:ptCount val="25"/>
                <c:pt idx="0">
                  <c:v>780 BOTTOM</c:v>
                </c:pt>
                <c:pt idx="1">
                  <c:v>MALCHACE WRECK</c:v>
                </c:pt>
                <c:pt idx="2">
                  <c:v>S CAPE LOOKOUT NC</c:v>
                </c:pt>
                <c:pt idx="3">
                  <c:v>SNOWY WRECK RECONFIG</c:v>
                </c:pt>
                <c:pt idx="4">
                  <c:v>SOUTHERN NC</c:v>
                </c:pt>
                <c:pt idx="5">
                  <c:v>EDISTO RECONFIG 3</c:v>
                </c:pt>
                <c:pt idx="6">
                  <c:v>DEVILS HOLE 3</c:v>
                </c:pt>
                <c:pt idx="7">
                  <c:v>Northern SC</c:v>
                </c:pt>
                <c:pt idx="8">
                  <c:v>NORTHERN SC EXT</c:v>
                </c:pt>
                <c:pt idx="9">
                  <c:v>Georgia</c:v>
                </c:pt>
                <c:pt idx="10">
                  <c:v>GEORGIA MPA RECONFIG</c:v>
                </c:pt>
                <c:pt idx="11">
                  <c:v>GEORGIA RECONFIG N2</c:v>
                </c:pt>
                <c:pt idx="12">
                  <c:v>ST SIMONS EXT2</c:v>
                </c:pt>
                <c:pt idx="13">
                  <c:v>FERNANDINA MPA</c:v>
                </c:pt>
                <c:pt idx="14">
                  <c:v>North Florida</c:v>
                </c:pt>
                <c:pt idx="15">
                  <c:v>Oculina Bank CHAPC*</c:v>
                </c:pt>
                <c:pt idx="16">
                  <c:v>OCULINA BANK CHAPC EXT*</c:v>
                </c:pt>
                <c:pt idx="17">
                  <c:v>Oculina ECA</c:v>
                </c:pt>
                <c:pt idx="18">
                  <c:v>DAYTONA STEEPLES</c:v>
                </c:pt>
                <c:pt idx="19">
                  <c:v>DAYTONA LEDGE</c:v>
                </c:pt>
                <c:pt idx="20">
                  <c:v>ST AUGUSTINE 2</c:v>
                </c:pt>
                <c:pt idx="21">
                  <c:v>JUNO BEACH MPA</c:v>
                </c:pt>
                <c:pt idx="22">
                  <c:v>PUSH BUTTON HILL</c:v>
                </c:pt>
                <c:pt idx="23">
                  <c:v>St. Lucie Hump</c:v>
                </c:pt>
                <c:pt idx="24">
                  <c:v>WARSAW HOLE 4</c:v>
                </c:pt>
              </c:strCache>
            </c:strRef>
          </c:cat>
          <c:val>
            <c:numRef>
              <c:f>'EWG Recommends'!$R$3:$R$27</c:f>
              <c:numCache>
                <c:formatCode>0.0%</c:formatCode>
                <c:ptCount val="25"/>
                <c:pt idx="0">
                  <c:v>0</c:v>
                </c:pt>
                <c:pt idx="1">
                  <c:v>4.3100000000000001E-4</c:v>
                </c:pt>
                <c:pt idx="2">
                  <c:v>2.7847245607540319E-3</c:v>
                </c:pt>
                <c:pt idx="3">
                  <c:v>0</c:v>
                </c:pt>
                <c:pt idx="4">
                  <c:v>0</c:v>
                </c:pt>
                <c:pt idx="5">
                  <c:v>2.5178191523184189E-3</c:v>
                </c:pt>
                <c:pt idx="6">
                  <c:v>3.048497944287991E-3</c:v>
                </c:pt>
                <c:pt idx="7">
                  <c:v>0</c:v>
                </c:pt>
                <c:pt idx="8">
                  <c:v>4.5758383208903531E-5</c:v>
                </c:pt>
                <c:pt idx="9">
                  <c:v>0</c:v>
                </c:pt>
                <c:pt idx="10">
                  <c:v>2.5299585746080823E-5</c:v>
                </c:pt>
                <c:pt idx="11">
                  <c:v>5.985399549562686E-6</c:v>
                </c:pt>
                <c:pt idx="12">
                  <c:v>0</c:v>
                </c:pt>
                <c:pt idx="13">
                  <c:v>7.3150391660328393E-4</c:v>
                </c:pt>
                <c:pt idx="14">
                  <c:v>0</c:v>
                </c:pt>
                <c:pt idx="15">
                  <c:v>0</c:v>
                </c:pt>
                <c:pt idx="16">
                  <c:v>3.0390734690183084E-4</c:v>
                </c:pt>
                <c:pt idx="17">
                  <c:v>0</c:v>
                </c:pt>
                <c:pt idx="18">
                  <c:v>4.5244565472050367E-6</c:v>
                </c:pt>
                <c:pt idx="19">
                  <c:v>4.7442546399185863E-5</c:v>
                </c:pt>
                <c:pt idx="20">
                  <c:v>0</c:v>
                </c:pt>
                <c:pt idx="21">
                  <c:v>6.9557295956318502E-6</c:v>
                </c:pt>
                <c:pt idx="22">
                  <c:v>0</c:v>
                </c:pt>
                <c:pt idx="23">
                  <c:v>0</c:v>
                </c:pt>
                <c:pt idx="24">
                  <c:v>0</c:v>
                </c:pt>
              </c:numCache>
            </c:numRef>
          </c:val>
        </c:ser>
        <c:ser>
          <c:idx val="6"/>
          <c:order val="6"/>
          <c:tx>
            <c:strRef>
              <c:f>'EWG Recommends'!$S$2</c:f>
              <c:strCache>
                <c:ptCount val="1"/>
                <c:pt idx="0">
                  <c:v>Red Gpr</c:v>
                </c:pt>
              </c:strCache>
            </c:strRef>
          </c:tx>
          <c:invertIfNegative val="0"/>
          <c:cat>
            <c:strRef>
              <c:f>'EWG Recommends'!$A$3:$A$27</c:f>
              <c:strCache>
                <c:ptCount val="25"/>
                <c:pt idx="0">
                  <c:v>780 BOTTOM</c:v>
                </c:pt>
                <c:pt idx="1">
                  <c:v>MALCHACE WRECK</c:v>
                </c:pt>
                <c:pt idx="2">
                  <c:v>S CAPE LOOKOUT NC</c:v>
                </c:pt>
                <c:pt idx="3">
                  <c:v>SNOWY WRECK RECONFIG</c:v>
                </c:pt>
                <c:pt idx="4">
                  <c:v>SOUTHERN NC</c:v>
                </c:pt>
                <c:pt idx="5">
                  <c:v>EDISTO RECONFIG 3</c:v>
                </c:pt>
                <c:pt idx="6">
                  <c:v>DEVILS HOLE 3</c:v>
                </c:pt>
                <c:pt idx="7">
                  <c:v>Northern SC</c:v>
                </c:pt>
                <c:pt idx="8">
                  <c:v>NORTHERN SC EXT</c:v>
                </c:pt>
                <c:pt idx="9">
                  <c:v>Georgia</c:v>
                </c:pt>
                <c:pt idx="10">
                  <c:v>GEORGIA MPA RECONFIG</c:v>
                </c:pt>
                <c:pt idx="11">
                  <c:v>GEORGIA RECONFIG N2</c:v>
                </c:pt>
                <c:pt idx="12">
                  <c:v>ST SIMONS EXT2</c:v>
                </c:pt>
                <c:pt idx="13">
                  <c:v>FERNANDINA MPA</c:v>
                </c:pt>
                <c:pt idx="14">
                  <c:v>North Florida</c:v>
                </c:pt>
                <c:pt idx="15">
                  <c:v>Oculina Bank CHAPC*</c:v>
                </c:pt>
                <c:pt idx="16">
                  <c:v>OCULINA BANK CHAPC EXT*</c:v>
                </c:pt>
                <c:pt idx="17">
                  <c:v>Oculina ECA</c:v>
                </c:pt>
                <c:pt idx="18">
                  <c:v>DAYTONA STEEPLES</c:v>
                </c:pt>
                <c:pt idx="19">
                  <c:v>DAYTONA LEDGE</c:v>
                </c:pt>
                <c:pt idx="20">
                  <c:v>ST AUGUSTINE 2</c:v>
                </c:pt>
                <c:pt idx="21">
                  <c:v>JUNO BEACH MPA</c:v>
                </c:pt>
                <c:pt idx="22">
                  <c:v>PUSH BUTTON HILL</c:v>
                </c:pt>
                <c:pt idx="23">
                  <c:v>St. Lucie Hump</c:v>
                </c:pt>
                <c:pt idx="24">
                  <c:v>WARSAW HOLE 4</c:v>
                </c:pt>
              </c:strCache>
            </c:strRef>
          </c:cat>
          <c:val>
            <c:numRef>
              <c:f>'EWG Recommends'!$S$3:$S$27</c:f>
              <c:numCache>
                <c:formatCode>0.0%</c:formatCode>
                <c:ptCount val="25"/>
                <c:pt idx="0">
                  <c:v>0</c:v>
                </c:pt>
                <c:pt idx="1">
                  <c:v>0</c:v>
                </c:pt>
                <c:pt idx="2">
                  <c:v>7.0500029372698178E-3</c:v>
                </c:pt>
                <c:pt idx="3">
                  <c:v>0</c:v>
                </c:pt>
                <c:pt idx="4">
                  <c:v>0</c:v>
                </c:pt>
                <c:pt idx="5">
                  <c:v>1.1611798991394051E-4</c:v>
                </c:pt>
                <c:pt idx="6">
                  <c:v>3.5736210353053209E-4</c:v>
                </c:pt>
                <c:pt idx="7">
                  <c:v>0</c:v>
                </c:pt>
                <c:pt idx="8">
                  <c:v>0</c:v>
                </c:pt>
                <c:pt idx="9">
                  <c:v>0</c:v>
                </c:pt>
                <c:pt idx="10">
                  <c:v>0</c:v>
                </c:pt>
                <c:pt idx="11">
                  <c:v>0</c:v>
                </c:pt>
                <c:pt idx="12">
                  <c:v>0</c:v>
                </c:pt>
                <c:pt idx="13">
                  <c:v>4.1392705506087618E-5</c:v>
                </c:pt>
                <c:pt idx="14">
                  <c:v>0</c:v>
                </c:pt>
                <c:pt idx="15">
                  <c:v>0</c:v>
                </c:pt>
                <c:pt idx="16">
                  <c:v>0</c:v>
                </c:pt>
                <c:pt idx="17">
                  <c:v>0</c:v>
                </c:pt>
                <c:pt idx="18">
                  <c:v>0</c:v>
                </c:pt>
                <c:pt idx="19">
                  <c:v>0</c:v>
                </c:pt>
                <c:pt idx="20">
                  <c:v>0</c:v>
                </c:pt>
                <c:pt idx="21">
                  <c:v>0</c:v>
                </c:pt>
                <c:pt idx="22">
                  <c:v>0</c:v>
                </c:pt>
                <c:pt idx="23">
                  <c:v>0</c:v>
                </c:pt>
                <c:pt idx="24">
                  <c:v>0</c:v>
                </c:pt>
              </c:numCache>
            </c:numRef>
          </c:val>
        </c:ser>
        <c:dLbls>
          <c:showLegendKey val="0"/>
          <c:showVal val="0"/>
          <c:showCatName val="0"/>
          <c:showSerName val="0"/>
          <c:showPercent val="0"/>
          <c:showBubbleSize val="0"/>
        </c:dLbls>
        <c:gapWidth val="150"/>
        <c:overlap val="100"/>
        <c:axId val="150509824"/>
        <c:axId val="150519808"/>
      </c:barChart>
      <c:catAx>
        <c:axId val="150509824"/>
        <c:scaling>
          <c:orientation val="minMax"/>
        </c:scaling>
        <c:delete val="0"/>
        <c:axPos val="l"/>
        <c:majorTickMark val="out"/>
        <c:minorTickMark val="none"/>
        <c:tickLblPos val="nextTo"/>
        <c:crossAx val="150519808"/>
        <c:crosses val="autoZero"/>
        <c:auto val="1"/>
        <c:lblAlgn val="ctr"/>
        <c:lblOffset val="100"/>
        <c:noMultiLvlLbl val="0"/>
      </c:catAx>
      <c:valAx>
        <c:axId val="150519808"/>
        <c:scaling>
          <c:orientation val="minMax"/>
        </c:scaling>
        <c:delete val="0"/>
        <c:axPos val="b"/>
        <c:majorGridlines/>
        <c:title>
          <c:tx>
            <c:rich>
              <a:bodyPr/>
              <a:lstStyle/>
              <a:p>
                <a:pPr>
                  <a:defRPr/>
                </a:pPr>
                <a:r>
                  <a:rPr lang="en-US"/>
                  <a:t>Reduced Harvest (Headboat)</a:t>
                </a:r>
              </a:p>
            </c:rich>
          </c:tx>
          <c:overlay val="0"/>
        </c:title>
        <c:numFmt formatCode="0.0%" sourceLinked="1"/>
        <c:majorTickMark val="out"/>
        <c:minorTickMark val="none"/>
        <c:tickLblPos val="nextTo"/>
        <c:crossAx val="150509824"/>
        <c:crosses val="autoZero"/>
        <c:crossBetween val="between"/>
      </c:valAx>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'EWG Recommends'!$T$2</c:f>
              <c:strCache>
                <c:ptCount val="1"/>
                <c:pt idx="0">
                  <c:v>Red Porgy</c:v>
                </c:pt>
              </c:strCache>
            </c:strRef>
          </c:tx>
          <c:invertIfNegative val="0"/>
          <c:cat>
            <c:strRef>
              <c:f>'EWG Recommends'!$A$3:$A$27</c:f>
              <c:strCache>
                <c:ptCount val="25"/>
                <c:pt idx="0">
                  <c:v>780 BOTTOM</c:v>
                </c:pt>
                <c:pt idx="1">
                  <c:v>MALCHACE WRECK</c:v>
                </c:pt>
                <c:pt idx="2">
                  <c:v>S CAPE LOOKOUT NC</c:v>
                </c:pt>
                <c:pt idx="3">
                  <c:v>SNOWY WRECK RECONFIG</c:v>
                </c:pt>
                <c:pt idx="4">
                  <c:v>SOUTHERN NC</c:v>
                </c:pt>
                <c:pt idx="5">
                  <c:v>EDISTO RECONFIG 3</c:v>
                </c:pt>
                <c:pt idx="6">
                  <c:v>DEVILS HOLE 3</c:v>
                </c:pt>
                <c:pt idx="7">
                  <c:v>Northern SC</c:v>
                </c:pt>
                <c:pt idx="8">
                  <c:v>NORTHERN SC EXT</c:v>
                </c:pt>
                <c:pt idx="9">
                  <c:v>Georgia</c:v>
                </c:pt>
                <c:pt idx="10">
                  <c:v>GEORGIA MPA RECONFIG</c:v>
                </c:pt>
                <c:pt idx="11">
                  <c:v>GEORGIA RECONFIG N2</c:v>
                </c:pt>
                <c:pt idx="12">
                  <c:v>ST SIMONS EXT2</c:v>
                </c:pt>
                <c:pt idx="13">
                  <c:v>FERNANDINA MPA</c:v>
                </c:pt>
                <c:pt idx="14">
                  <c:v>North Florida</c:v>
                </c:pt>
                <c:pt idx="15">
                  <c:v>Oculina Bank CHAPC*</c:v>
                </c:pt>
                <c:pt idx="16">
                  <c:v>OCULINA BANK CHAPC EXT*</c:v>
                </c:pt>
                <c:pt idx="17">
                  <c:v>Oculina ECA</c:v>
                </c:pt>
                <c:pt idx="18">
                  <c:v>DAYTONA STEEPLES</c:v>
                </c:pt>
                <c:pt idx="19">
                  <c:v>DAYTONA LEDGE</c:v>
                </c:pt>
                <c:pt idx="20">
                  <c:v>ST AUGUSTINE 2</c:v>
                </c:pt>
                <c:pt idx="21">
                  <c:v>JUNO BEACH MPA</c:v>
                </c:pt>
                <c:pt idx="22">
                  <c:v>PUSH BUTTON HILL</c:v>
                </c:pt>
                <c:pt idx="23">
                  <c:v>St. Lucie Hump</c:v>
                </c:pt>
                <c:pt idx="24">
                  <c:v>WARSAW HOLE 4</c:v>
                </c:pt>
              </c:strCache>
            </c:strRef>
          </c:cat>
          <c:val>
            <c:numRef>
              <c:f>'EWG Recommends'!$T$3:$T$27</c:f>
              <c:numCache>
                <c:formatCode>0.0%</c:formatCode>
                <c:ptCount val="25"/>
                <c:pt idx="0">
                  <c:v>8.3141979940185715E-5</c:v>
                </c:pt>
                <c:pt idx="1">
                  <c:v>2.1799478263706472E-4</c:v>
                </c:pt>
                <c:pt idx="2">
                  <c:v>3.5323352944959343E-4</c:v>
                </c:pt>
                <c:pt idx="3">
                  <c:v>0</c:v>
                </c:pt>
                <c:pt idx="4">
                  <c:v>4.4279639579741245E-3</c:v>
                </c:pt>
                <c:pt idx="5">
                  <c:v>5.362074199240785E-3</c:v>
                </c:pt>
                <c:pt idx="6">
                  <c:v>6.8593347283572E-3</c:v>
                </c:pt>
                <c:pt idx="7">
                  <c:v>0</c:v>
                </c:pt>
                <c:pt idx="8">
                  <c:v>1.901653238681729E-3</c:v>
                </c:pt>
                <c:pt idx="9">
                  <c:v>0</c:v>
                </c:pt>
                <c:pt idx="10">
                  <c:v>2.4889716890145529E-3</c:v>
                </c:pt>
                <c:pt idx="11">
                  <c:v>1.3826704872066636E-3</c:v>
                </c:pt>
                <c:pt idx="12">
                  <c:v>3.1042726884657904E-3</c:v>
                </c:pt>
                <c:pt idx="13">
                  <c:v>2.2151030190055163E-3</c:v>
                </c:pt>
                <c:pt idx="14">
                  <c:v>0</c:v>
                </c:pt>
                <c:pt idx="15">
                  <c:v>0</c:v>
                </c:pt>
                <c:pt idx="16">
                  <c:v>3.8460945477362906E-5</c:v>
                </c:pt>
                <c:pt idx="17">
                  <c:v>0</c:v>
                </c:pt>
                <c:pt idx="18">
                  <c:v>5.5979299856661627E-7</c:v>
                </c:pt>
                <c:pt idx="19">
                  <c:v>1.8487999222885877E-7</c:v>
                </c:pt>
                <c:pt idx="20">
                  <c:v>7.9450256701903631E-4</c:v>
                </c:pt>
                <c:pt idx="21">
                  <c:v>3.4495884532313292E-8</c:v>
                </c:pt>
                <c:pt idx="22">
                  <c:v>3.2394998057067057E-8</c:v>
                </c:pt>
                <c:pt idx="23">
                  <c:v>0</c:v>
                </c:pt>
                <c:pt idx="24">
                  <c:v>0</c:v>
                </c:pt>
              </c:numCache>
            </c:numRef>
          </c:val>
        </c:ser>
        <c:ser>
          <c:idx val="1"/>
          <c:order val="1"/>
          <c:tx>
            <c:strRef>
              <c:f>'EWG Recommends'!$U$2</c:f>
              <c:strCache>
                <c:ptCount val="1"/>
                <c:pt idx="0">
                  <c:v>Vermilion</c:v>
                </c:pt>
              </c:strCache>
            </c:strRef>
          </c:tx>
          <c:invertIfNegative val="0"/>
          <c:cat>
            <c:strRef>
              <c:f>'EWG Recommends'!$A$3:$A$27</c:f>
              <c:strCache>
                <c:ptCount val="25"/>
                <c:pt idx="0">
                  <c:v>780 BOTTOM</c:v>
                </c:pt>
                <c:pt idx="1">
                  <c:v>MALCHACE WRECK</c:v>
                </c:pt>
                <c:pt idx="2">
                  <c:v>S CAPE LOOKOUT NC</c:v>
                </c:pt>
                <c:pt idx="3">
                  <c:v>SNOWY WRECK RECONFIG</c:v>
                </c:pt>
                <c:pt idx="4">
                  <c:v>SOUTHERN NC</c:v>
                </c:pt>
                <c:pt idx="5">
                  <c:v>EDISTO RECONFIG 3</c:v>
                </c:pt>
                <c:pt idx="6">
                  <c:v>DEVILS HOLE 3</c:v>
                </c:pt>
                <c:pt idx="7">
                  <c:v>Northern SC</c:v>
                </c:pt>
                <c:pt idx="8">
                  <c:v>NORTHERN SC EXT</c:v>
                </c:pt>
                <c:pt idx="9">
                  <c:v>Georgia</c:v>
                </c:pt>
                <c:pt idx="10">
                  <c:v>GEORGIA MPA RECONFIG</c:v>
                </c:pt>
                <c:pt idx="11">
                  <c:v>GEORGIA RECONFIG N2</c:v>
                </c:pt>
                <c:pt idx="12">
                  <c:v>ST SIMONS EXT2</c:v>
                </c:pt>
                <c:pt idx="13">
                  <c:v>FERNANDINA MPA</c:v>
                </c:pt>
                <c:pt idx="14">
                  <c:v>North Florida</c:v>
                </c:pt>
                <c:pt idx="15">
                  <c:v>Oculina Bank CHAPC*</c:v>
                </c:pt>
                <c:pt idx="16">
                  <c:v>OCULINA BANK CHAPC EXT*</c:v>
                </c:pt>
                <c:pt idx="17">
                  <c:v>Oculina ECA</c:v>
                </c:pt>
                <c:pt idx="18">
                  <c:v>DAYTONA STEEPLES</c:v>
                </c:pt>
                <c:pt idx="19">
                  <c:v>DAYTONA LEDGE</c:v>
                </c:pt>
                <c:pt idx="20">
                  <c:v>ST AUGUSTINE 2</c:v>
                </c:pt>
                <c:pt idx="21">
                  <c:v>JUNO BEACH MPA</c:v>
                </c:pt>
                <c:pt idx="22">
                  <c:v>PUSH BUTTON HILL</c:v>
                </c:pt>
                <c:pt idx="23">
                  <c:v>St. Lucie Hump</c:v>
                </c:pt>
                <c:pt idx="24">
                  <c:v>WARSAW HOLE 4</c:v>
                </c:pt>
              </c:strCache>
            </c:strRef>
          </c:cat>
          <c:val>
            <c:numRef>
              <c:f>'EWG Recommends'!$U$3:$U$27</c:f>
              <c:numCache>
                <c:formatCode>0.0%</c:formatCode>
                <c:ptCount val="25"/>
                <c:pt idx="0">
                  <c:v>9.8586787394160718E-5</c:v>
                </c:pt>
                <c:pt idx="1">
                  <c:v>2.1680439160428979E-4</c:v>
                </c:pt>
                <c:pt idx="2">
                  <c:v>8.9638076359388496E-5</c:v>
                </c:pt>
                <c:pt idx="3">
                  <c:v>0</c:v>
                </c:pt>
                <c:pt idx="4">
                  <c:v>2.7954784980329175E-3</c:v>
                </c:pt>
                <c:pt idx="5">
                  <c:v>5.8044364608171731E-3</c:v>
                </c:pt>
                <c:pt idx="6">
                  <c:v>7.7636209168669163E-3</c:v>
                </c:pt>
                <c:pt idx="7">
                  <c:v>0</c:v>
                </c:pt>
                <c:pt idx="8">
                  <c:v>1.3401738322140712E-3</c:v>
                </c:pt>
                <c:pt idx="9">
                  <c:v>0</c:v>
                </c:pt>
                <c:pt idx="10">
                  <c:v>2.8456527823219539E-3</c:v>
                </c:pt>
                <c:pt idx="11">
                  <c:v>8.510061856489197E-4</c:v>
                </c:pt>
                <c:pt idx="12">
                  <c:v>5.216509879874597E-3</c:v>
                </c:pt>
                <c:pt idx="13">
                  <c:v>2.7355718376715151E-3</c:v>
                </c:pt>
                <c:pt idx="14">
                  <c:v>0</c:v>
                </c:pt>
                <c:pt idx="15">
                  <c:v>0</c:v>
                </c:pt>
                <c:pt idx="16">
                  <c:v>4.0209554403330042E-5</c:v>
                </c:pt>
                <c:pt idx="17">
                  <c:v>0</c:v>
                </c:pt>
                <c:pt idx="18">
                  <c:v>4.4617969372386121E-7</c:v>
                </c:pt>
                <c:pt idx="19">
                  <c:v>1.6870742079365538E-7</c:v>
                </c:pt>
                <c:pt idx="20">
                  <c:v>9.3103700762460159E-4</c:v>
                </c:pt>
                <c:pt idx="21">
                  <c:v>3.706444674252506E-8</c:v>
                </c:pt>
                <c:pt idx="22">
                  <c:v>1.60795369688128E-6</c:v>
                </c:pt>
                <c:pt idx="23">
                  <c:v>0</c:v>
                </c:pt>
                <c:pt idx="24">
                  <c:v>9.2213403270302123E-8</c:v>
                </c:pt>
              </c:numCache>
            </c:numRef>
          </c:val>
        </c:ser>
        <c:ser>
          <c:idx val="2"/>
          <c:order val="2"/>
          <c:tx>
            <c:strRef>
              <c:f>'EWG Recommends'!$V$2</c:f>
              <c:strCache>
                <c:ptCount val="1"/>
                <c:pt idx="0">
                  <c:v>Scamp</c:v>
                </c:pt>
              </c:strCache>
            </c:strRef>
          </c:tx>
          <c:invertIfNegative val="0"/>
          <c:cat>
            <c:strRef>
              <c:f>'EWG Recommends'!$A$3:$A$27</c:f>
              <c:strCache>
                <c:ptCount val="25"/>
                <c:pt idx="0">
                  <c:v>780 BOTTOM</c:v>
                </c:pt>
                <c:pt idx="1">
                  <c:v>MALCHACE WRECK</c:v>
                </c:pt>
                <c:pt idx="2">
                  <c:v>S CAPE LOOKOUT NC</c:v>
                </c:pt>
                <c:pt idx="3">
                  <c:v>SNOWY WRECK RECONFIG</c:v>
                </c:pt>
                <c:pt idx="4">
                  <c:v>SOUTHERN NC</c:v>
                </c:pt>
                <c:pt idx="5">
                  <c:v>EDISTO RECONFIG 3</c:v>
                </c:pt>
                <c:pt idx="6">
                  <c:v>DEVILS HOLE 3</c:v>
                </c:pt>
                <c:pt idx="7">
                  <c:v>Northern SC</c:v>
                </c:pt>
                <c:pt idx="8">
                  <c:v>NORTHERN SC EXT</c:v>
                </c:pt>
                <c:pt idx="9">
                  <c:v>Georgia</c:v>
                </c:pt>
                <c:pt idx="10">
                  <c:v>GEORGIA MPA RECONFIG</c:v>
                </c:pt>
                <c:pt idx="11">
                  <c:v>GEORGIA RECONFIG N2</c:v>
                </c:pt>
                <c:pt idx="12">
                  <c:v>ST SIMONS EXT2</c:v>
                </c:pt>
                <c:pt idx="13">
                  <c:v>FERNANDINA MPA</c:v>
                </c:pt>
                <c:pt idx="14">
                  <c:v>North Florida</c:v>
                </c:pt>
                <c:pt idx="15">
                  <c:v>Oculina Bank CHAPC*</c:v>
                </c:pt>
                <c:pt idx="16">
                  <c:v>OCULINA BANK CHAPC EXT*</c:v>
                </c:pt>
                <c:pt idx="17">
                  <c:v>Oculina ECA</c:v>
                </c:pt>
                <c:pt idx="18">
                  <c:v>DAYTONA STEEPLES</c:v>
                </c:pt>
                <c:pt idx="19">
                  <c:v>DAYTONA LEDGE</c:v>
                </c:pt>
                <c:pt idx="20">
                  <c:v>ST AUGUSTINE 2</c:v>
                </c:pt>
                <c:pt idx="21">
                  <c:v>JUNO BEACH MPA</c:v>
                </c:pt>
                <c:pt idx="22">
                  <c:v>PUSH BUTTON HILL</c:v>
                </c:pt>
                <c:pt idx="23">
                  <c:v>St. Lucie Hump</c:v>
                </c:pt>
                <c:pt idx="24">
                  <c:v>WARSAW HOLE 4</c:v>
                </c:pt>
              </c:strCache>
            </c:strRef>
          </c:cat>
          <c:val>
            <c:numRef>
              <c:f>'EWG Recommends'!$V$3:$V$27</c:f>
              <c:numCache>
                <c:formatCode>0.0%</c:formatCode>
                <c:ptCount val="25"/>
                <c:pt idx="0">
                  <c:v>1.7576162805018794E-5</c:v>
                </c:pt>
                <c:pt idx="1">
                  <c:v>3.0785593420321824E-5</c:v>
                </c:pt>
                <c:pt idx="2">
                  <c:v>1.1141242827834658E-4</c:v>
                </c:pt>
                <c:pt idx="3">
                  <c:v>0</c:v>
                </c:pt>
                <c:pt idx="4">
                  <c:v>7.0271363160634972E-3</c:v>
                </c:pt>
                <c:pt idx="5">
                  <c:v>8.899946817006418E-3</c:v>
                </c:pt>
                <c:pt idx="6">
                  <c:v>8.3508727014654435E-3</c:v>
                </c:pt>
                <c:pt idx="7">
                  <c:v>0</c:v>
                </c:pt>
                <c:pt idx="8">
                  <c:v>2.8277906005956923E-3</c:v>
                </c:pt>
                <c:pt idx="9">
                  <c:v>0</c:v>
                </c:pt>
                <c:pt idx="10">
                  <c:v>3.3611843934125579E-3</c:v>
                </c:pt>
                <c:pt idx="11">
                  <c:v>1.9024091333003331E-3</c:v>
                </c:pt>
                <c:pt idx="12">
                  <c:v>4.8662513677134112E-3</c:v>
                </c:pt>
                <c:pt idx="13">
                  <c:v>1.2758749019533507E-3</c:v>
                </c:pt>
                <c:pt idx="14">
                  <c:v>0</c:v>
                </c:pt>
                <c:pt idx="15">
                  <c:v>0</c:v>
                </c:pt>
                <c:pt idx="16">
                  <c:v>1.4800453878964085E-3</c:v>
                </c:pt>
                <c:pt idx="17">
                  <c:v>0</c:v>
                </c:pt>
                <c:pt idx="18">
                  <c:v>3.1909988467566142E-5</c:v>
                </c:pt>
                <c:pt idx="19">
                  <c:v>1.7469789130747369E-5</c:v>
                </c:pt>
                <c:pt idx="20">
                  <c:v>4.7230828212106729E-4</c:v>
                </c:pt>
                <c:pt idx="21">
                  <c:v>0</c:v>
                </c:pt>
                <c:pt idx="22">
                  <c:v>0</c:v>
                </c:pt>
                <c:pt idx="23">
                  <c:v>0</c:v>
                </c:pt>
                <c:pt idx="24">
                  <c:v>4.9686875520921599E-7</c:v>
                </c:pt>
              </c:numCache>
            </c:numRef>
          </c:val>
        </c:ser>
        <c:ser>
          <c:idx val="3"/>
          <c:order val="3"/>
          <c:tx>
            <c:strRef>
              <c:f>'EWG Recommends'!$W$2</c:f>
              <c:strCache>
                <c:ptCount val="1"/>
                <c:pt idx="0">
                  <c:v>Amberjack</c:v>
                </c:pt>
              </c:strCache>
            </c:strRef>
          </c:tx>
          <c:invertIfNegative val="0"/>
          <c:cat>
            <c:strRef>
              <c:f>'EWG Recommends'!$A$3:$A$27</c:f>
              <c:strCache>
                <c:ptCount val="25"/>
                <c:pt idx="0">
                  <c:v>780 BOTTOM</c:v>
                </c:pt>
                <c:pt idx="1">
                  <c:v>MALCHACE WRECK</c:v>
                </c:pt>
                <c:pt idx="2">
                  <c:v>S CAPE LOOKOUT NC</c:v>
                </c:pt>
                <c:pt idx="3">
                  <c:v>SNOWY WRECK RECONFIG</c:v>
                </c:pt>
                <c:pt idx="4">
                  <c:v>SOUTHERN NC</c:v>
                </c:pt>
                <c:pt idx="5">
                  <c:v>EDISTO RECONFIG 3</c:v>
                </c:pt>
                <c:pt idx="6">
                  <c:v>DEVILS HOLE 3</c:v>
                </c:pt>
                <c:pt idx="7">
                  <c:v>Northern SC</c:v>
                </c:pt>
                <c:pt idx="8">
                  <c:v>NORTHERN SC EXT</c:v>
                </c:pt>
                <c:pt idx="9">
                  <c:v>Georgia</c:v>
                </c:pt>
                <c:pt idx="10">
                  <c:v>GEORGIA MPA RECONFIG</c:v>
                </c:pt>
                <c:pt idx="11">
                  <c:v>GEORGIA RECONFIG N2</c:v>
                </c:pt>
                <c:pt idx="12">
                  <c:v>ST SIMONS EXT2</c:v>
                </c:pt>
                <c:pt idx="13">
                  <c:v>FERNANDINA MPA</c:v>
                </c:pt>
                <c:pt idx="14">
                  <c:v>North Florida</c:v>
                </c:pt>
                <c:pt idx="15">
                  <c:v>Oculina Bank CHAPC*</c:v>
                </c:pt>
                <c:pt idx="16">
                  <c:v>OCULINA BANK CHAPC EXT*</c:v>
                </c:pt>
                <c:pt idx="17">
                  <c:v>Oculina ECA</c:v>
                </c:pt>
                <c:pt idx="18">
                  <c:v>DAYTONA STEEPLES</c:v>
                </c:pt>
                <c:pt idx="19">
                  <c:v>DAYTONA LEDGE</c:v>
                </c:pt>
                <c:pt idx="20">
                  <c:v>ST AUGUSTINE 2</c:v>
                </c:pt>
                <c:pt idx="21">
                  <c:v>JUNO BEACH MPA</c:v>
                </c:pt>
                <c:pt idx="22">
                  <c:v>PUSH BUTTON HILL</c:v>
                </c:pt>
                <c:pt idx="23">
                  <c:v>St. Lucie Hump</c:v>
                </c:pt>
                <c:pt idx="24">
                  <c:v>WARSAW HOLE 4</c:v>
                </c:pt>
              </c:strCache>
            </c:strRef>
          </c:cat>
          <c:val>
            <c:numRef>
              <c:f>'EWG Recommends'!$W$3:$W$27</c:f>
              <c:numCache>
                <c:formatCode>0.0%</c:formatCode>
                <c:ptCount val="25"/>
                <c:pt idx="0">
                  <c:v>9.4127446857543429E-6</c:v>
                </c:pt>
                <c:pt idx="1">
                  <c:v>8.2085645010181582E-6</c:v>
                </c:pt>
                <c:pt idx="2">
                  <c:v>3.4766004441866389E-5</c:v>
                </c:pt>
                <c:pt idx="3">
                  <c:v>0</c:v>
                </c:pt>
                <c:pt idx="4">
                  <c:v>8.713238226915243E-4</c:v>
                </c:pt>
                <c:pt idx="5">
                  <c:v>3.3374701773531473E-3</c:v>
                </c:pt>
                <c:pt idx="6">
                  <c:v>1.5914410300340389E-3</c:v>
                </c:pt>
                <c:pt idx="7">
                  <c:v>0</c:v>
                </c:pt>
                <c:pt idx="8">
                  <c:v>6.4902106030272392E-4</c:v>
                </c:pt>
                <c:pt idx="9">
                  <c:v>0</c:v>
                </c:pt>
                <c:pt idx="10">
                  <c:v>1.0042906715771343E-3</c:v>
                </c:pt>
                <c:pt idx="11">
                  <c:v>2.2064170591540731E-4</c:v>
                </c:pt>
                <c:pt idx="12">
                  <c:v>1.9402673358207983E-3</c:v>
                </c:pt>
                <c:pt idx="13">
                  <c:v>1.2109959800641989E-3</c:v>
                </c:pt>
                <c:pt idx="14">
                  <c:v>0</c:v>
                </c:pt>
                <c:pt idx="15">
                  <c:v>0</c:v>
                </c:pt>
                <c:pt idx="16">
                  <c:v>3.5627937339580543E-2</c:v>
                </c:pt>
                <c:pt idx="17">
                  <c:v>0</c:v>
                </c:pt>
                <c:pt idx="18">
                  <c:v>1.0895369221981537E-3</c:v>
                </c:pt>
                <c:pt idx="19">
                  <c:v>4.8474732723400297E-4</c:v>
                </c:pt>
                <c:pt idx="20">
                  <c:v>7.3732352747529328E-4</c:v>
                </c:pt>
                <c:pt idx="21">
                  <c:v>1.5913324069575471E-5</c:v>
                </c:pt>
                <c:pt idx="22">
                  <c:v>1.9505534222340942E-5</c:v>
                </c:pt>
                <c:pt idx="23">
                  <c:v>0</c:v>
                </c:pt>
                <c:pt idx="24">
                  <c:v>6.1005634289325682E-7</c:v>
                </c:pt>
              </c:numCache>
            </c:numRef>
          </c:val>
        </c:ser>
        <c:ser>
          <c:idx val="4"/>
          <c:order val="4"/>
          <c:tx>
            <c:strRef>
              <c:f>'EWG Recommends'!$X$2</c:f>
              <c:strCache>
                <c:ptCount val="1"/>
                <c:pt idx="0">
                  <c:v>Blueline</c:v>
                </c:pt>
              </c:strCache>
            </c:strRef>
          </c:tx>
          <c:invertIfNegative val="0"/>
          <c:cat>
            <c:strRef>
              <c:f>'EWG Recommends'!$A$3:$A$27</c:f>
              <c:strCache>
                <c:ptCount val="25"/>
                <c:pt idx="0">
                  <c:v>780 BOTTOM</c:v>
                </c:pt>
                <c:pt idx="1">
                  <c:v>MALCHACE WRECK</c:v>
                </c:pt>
                <c:pt idx="2">
                  <c:v>S CAPE LOOKOUT NC</c:v>
                </c:pt>
                <c:pt idx="3">
                  <c:v>SNOWY WRECK RECONFIG</c:v>
                </c:pt>
                <c:pt idx="4">
                  <c:v>SOUTHERN NC</c:v>
                </c:pt>
                <c:pt idx="5">
                  <c:v>EDISTO RECONFIG 3</c:v>
                </c:pt>
                <c:pt idx="6">
                  <c:v>DEVILS HOLE 3</c:v>
                </c:pt>
                <c:pt idx="7">
                  <c:v>Northern SC</c:v>
                </c:pt>
                <c:pt idx="8">
                  <c:v>NORTHERN SC EXT</c:v>
                </c:pt>
                <c:pt idx="9">
                  <c:v>Georgia</c:v>
                </c:pt>
                <c:pt idx="10">
                  <c:v>GEORGIA MPA RECONFIG</c:v>
                </c:pt>
                <c:pt idx="11">
                  <c:v>GEORGIA RECONFIG N2</c:v>
                </c:pt>
                <c:pt idx="12">
                  <c:v>ST SIMONS EXT2</c:v>
                </c:pt>
                <c:pt idx="13">
                  <c:v>FERNANDINA MPA</c:v>
                </c:pt>
                <c:pt idx="14">
                  <c:v>North Florida</c:v>
                </c:pt>
                <c:pt idx="15">
                  <c:v>Oculina Bank CHAPC*</c:v>
                </c:pt>
                <c:pt idx="16">
                  <c:v>OCULINA BANK CHAPC EXT*</c:v>
                </c:pt>
                <c:pt idx="17">
                  <c:v>Oculina ECA</c:v>
                </c:pt>
                <c:pt idx="18">
                  <c:v>DAYTONA STEEPLES</c:v>
                </c:pt>
                <c:pt idx="19">
                  <c:v>DAYTONA LEDGE</c:v>
                </c:pt>
                <c:pt idx="20">
                  <c:v>ST AUGUSTINE 2</c:v>
                </c:pt>
                <c:pt idx="21">
                  <c:v>JUNO BEACH MPA</c:v>
                </c:pt>
                <c:pt idx="22">
                  <c:v>PUSH BUTTON HILL</c:v>
                </c:pt>
                <c:pt idx="23">
                  <c:v>St. Lucie Hump</c:v>
                </c:pt>
                <c:pt idx="24">
                  <c:v>WARSAW HOLE 4</c:v>
                </c:pt>
              </c:strCache>
            </c:strRef>
          </c:cat>
          <c:val>
            <c:numRef>
              <c:f>'EWG Recommends'!$X$3:$X$27</c:f>
              <c:numCache>
                <c:formatCode>0.0%</c:formatCode>
                <c:ptCount val="25"/>
                <c:pt idx="0">
                  <c:v>6.0624276822017621E-5</c:v>
                </c:pt>
                <c:pt idx="1">
                  <c:v>1.0149573959700067E-5</c:v>
                </c:pt>
                <c:pt idx="2">
                  <c:v>9.2332711798483771E-5</c:v>
                </c:pt>
                <c:pt idx="3">
                  <c:v>0</c:v>
                </c:pt>
                <c:pt idx="4">
                  <c:v>2.2847939643964072E-3</c:v>
                </c:pt>
                <c:pt idx="5">
                  <c:v>2.2775250370560404E-3</c:v>
                </c:pt>
                <c:pt idx="6">
                  <c:v>3.983515909391969E-4</c:v>
                </c:pt>
                <c:pt idx="7">
                  <c:v>0</c:v>
                </c:pt>
                <c:pt idx="8">
                  <c:v>5.3846459872641372E-4</c:v>
                </c:pt>
                <c:pt idx="9">
                  <c:v>0</c:v>
                </c:pt>
                <c:pt idx="10">
                  <c:v>9.7763465264833578E-4</c:v>
                </c:pt>
                <c:pt idx="11">
                  <c:v>1.9978784922113096E-4</c:v>
                </c:pt>
                <c:pt idx="12">
                  <c:v>2.1219194429062363E-3</c:v>
                </c:pt>
                <c:pt idx="13">
                  <c:v>1.368056485100469E-3</c:v>
                </c:pt>
                <c:pt idx="14">
                  <c:v>0</c:v>
                </c:pt>
                <c:pt idx="15">
                  <c:v>0</c:v>
                </c:pt>
                <c:pt idx="16">
                  <c:v>4.1379126153085216E-5</c:v>
                </c:pt>
                <c:pt idx="17">
                  <c:v>0</c:v>
                </c:pt>
                <c:pt idx="18">
                  <c:v>3.3879325919507012E-5</c:v>
                </c:pt>
                <c:pt idx="19">
                  <c:v>1.3341853808987373E-5</c:v>
                </c:pt>
                <c:pt idx="20">
                  <c:v>5.2428676533091388E-4</c:v>
                </c:pt>
                <c:pt idx="21">
                  <c:v>1.1695916138751027E-6</c:v>
                </c:pt>
                <c:pt idx="22">
                  <c:v>3.0682568954833973E-7</c:v>
                </c:pt>
                <c:pt idx="23">
                  <c:v>0</c:v>
                </c:pt>
                <c:pt idx="24">
                  <c:v>0</c:v>
                </c:pt>
              </c:numCache>
            </c:numRef>
          </c:val>
        </c:ser>
        <c:ser>
          <c:idx val="5"/>
          <c:order val="5"/>
          <c:tx>
            <c:strRef>
              <c:f>'EWG Recommends'!$Y$2</c:f>
              <c:strCache>
                <c:ptCount val="1"/>
                <c:pt idx="0">
                  <c:v>Gag</c:v>
                </c:pt>
              </c:strCache>
            </c:strRef>
          </c:tx>
          <c:invertIfNegative val="0"/>
          <c:cat>
            <c:strRef>
              <c:f>'EWG Recommends'!$A$3:$A$27</c:f>
              <c:strCache>
                <c:ptCount val="25"/>
                <c:pt idx="0">
                  <c:v>780 BOTTOM</c:v>
                </c:pt>
                <c:pt idx="1">
                  <c:v>MALCHACE WRECK</c:v>
                </c:pt>
                <c:pt idx="2">
                  <c:v>S CAPE LOOKOUT NC</c:v>
                </c:pt>
                <c:pt idx="3">
                  <c:v>SNOWY WRECK RECONFIG</c:v>
                </c:pt>
                <c:pt idx="4">
                  <c:v>SOUTHERN NC</c:v>
                </c:pt>
                <c:pt idx="5">
                  <c:v>EDISTO RECONFIG 3</c:v>
                </c:pt>
                <c:pt idx="6">
                  <c:v>DEVILS HOLE 3</c:v>
                </c:pt>
                <c:pt idx="7">
                  <c:v>Northern SC</c:v>
                </c:pt>
                <c:pt idx="8">
                  <c:v>NORTHERN SC EXT</c:v>
                </c:pt>
                <c:pt idx="9">
                  <c:v>Georgia</c:v>
                </c:pt>
                <c:pt idx="10">
                  <c:v>GEORGIA MPA RECONFIG</c:v>
                </c:pt>
                <c:pt idx="11">
                  <c:v>GEORGIA RECONFIG N2</c:v>
                </c:pt>
                <c:pt idx="12">
                  <c:v>ST SIMONS EXT2</c:v>
                </c:pt>
                <c:pt idx="13">
                  <c:v>FERNANDINA MPA</c:v>
                </c:pt>
                <c:pt idx="14">
                  <c:v>North Florida</c:v>
                </c:pt>
                <c:pt idx="15">
                  <c:v>Oculina Bank CHAPC*</c:v>
                </c:pt>
                <c:pt idx="16">
                  <c:v>OCULINA BANK CHAPC EXT*</c:v>
                </c:pt>
                <c:pt idx="17">
                  <c:v>Oculina ECA</c:v>
                </c:pt>
                <c:pt idx="18">
                  <c:v>DAYTONA STEEPLES</c:v>
                </c:pt>
                <c:pt idx="19">
                  <c:v>DAYTONA LEDGE</c:v>
                </c:pt>
                <c:pt idx="20">
                  <c:v>ST AUGUSTINE 2</c:v>
                </c:pt>
                <c:pt idx="21">
                  <c:v>JUNO BEACH MPA</c:v>
                </c:pt>
                <c:pt idx="22">
                  <c:v>PUSH BUTTON HILL</c:v>
                </c:pt>
                <c:pt idx="23">
                  <c:v>St. Lucie Hump</c:v>
                </c:pt>
                <c:pt idx="24">
                  <c:v>WARSAW HOLE 4</c:v>
                </c:pt>
              </c:strCache>
            </c:strRef>
          </c:cat>
          <c:val>
            <c:numRef>
              <c:f>'EWG Recommends'!$Y$3:$Y$27</c:f>
              <c:numCache>
                <c:formatCode>0.0%</c:formatCode>
                <c:ptCount val="25"/>
                <c:pt idx="0">
                  <c:v>1.0126726696731411E-5</c:v>
                </c:pt>
                <c:pt idx="1">
                  <c:v>4.7318182848889008E-5</c:v>
                </c:pt>
                <c:pt idx="2">
                  <c:v>5.7822425569002594E-5</c:v>
                </c:pt>
                <c:pt idx="3">
                  <c:v>0</c:v>
                </c:pt>
                <c:pt idx="4">
                  <c:v>1.9327011404680536E-3</c:v>
                </c:pt>
                <c:pt idx="5">
                  <c:v>3.1764124371436086E-3</c:v>
                </c:pt>
                <c:pt idx="6">
                  <c:v>4.5938180960971246E-3</c:v>
                </c:pt>
                <c:pt idx="7">
                  <c:v>0</c:v>
                </c:pt>
                <c:pt idx="8">
                  <c:v>9.9256555171485712E-4</c:v>
                </c:pt>
                <c:pt idx="9">
                  <c:v>0</c:v>
                </c:pt>
                <c:pt idx="10">
                  <c:v>1.0632181241194091E-3</c:v>
                </c:pt>
                <c:pt idx="11">
                  <c:v>3.835433115763895E-4</c:v>
                </c:pt>
                <c:pt idx="12">
                  <c:v>1.8185580187810365E-3</c:v>
                </c:pt>
                <c:pt idx="13">
                  <c:v>3.2471279542482145E-4</c:v>
                </c:pt>
                <c:pt idx="14">
                  <c:v>0</c:v>
                </c:pt>
                <c:pt idx="15">
                  <c:v>0</c:v>
                </c:pt>
                <c:pt idx="16">
                  <c:v>1.1200876221298956E-3</c:v>
                </c:pt>
                <c:pt idx="17">
                  <c:v>0</c:v>
                </c:pt>
                <c:pt idx="18">
                  <c:v>1.9656010757284125E-5</c:v>
                </c:pt>
                <c:pt idx="19">
                  <c:v>9.3045953463722791E-6</c:v>
                </c:pt>
                <c:pt idx="20">
                  <c:v>1.1669075079947466E-4</c:v>
                </c:pt>
                <c:pt idx="21">
                  <c:v>3.2938496506504361E-8</c:v>
                </c:pt>
                <c:pt idx="22">
                  <c:v>5.608167190109097E-8</c:v>
                </c:pt>
                <c:pt idx="23">
                  <c:v>0</c:v>
                </c:pt>
                <c:pt idx="24">
                  <c:v>0</c:v>
                </c:pt>
              </c:numCache>
            </c:numRef>
          </c:val>
        </c:ser>
        <c:ser>
          <c:idx val="6"/>
          <c:order val="6"/>
          <c:tx>
            <c:strRef>
              <c:f>'EWG Recommends'!$Z$2</c:f>
              <c:strCache>
                <c:ptCount val="1"/>
                <c:pt idx="0">
                  <c:v>Red Gpr</c:v>
                </c:pt>
              </c:strCache>
            </c:strRef>
          </c:tx>
          <c:invertIfNegative val="0"/>
          <c:cat>
            <c:strRef>
              <c:f>'EWG Recommends'!$A$3:$A$27</c:f>
              <c:strCache>
                <c:ptCount val="25"/>
                <c:pt idx="0">
                  <c:v>780 BOTTOM</c:v>
                </c:pt>
                <c:pt idx="1">
                  <c:v>MALCHACE WRECK</c:v>
                </c:pt>
                <c:pt idx="2">
                  <c:v>S CAPE LOOKOUT NC</c:v>
                </c:pt>
                <c:pt idx="3">
                  <c:v>SNOWY WRECK RECONFIG</c:v>
                </c:pt>
                <c:pt idx="4">
                  <c:v>SOUTHERN NC</c:v>
                </c:pt>
                <c:pt idx="5">
                  <c:v>EDISTO RECONFIG 3</c:v>
                </c:pt>
                <c:pt idx="6">
                  <c:v>DEVILS HOLE 3</c:v>
                </c:pt>
                <c:pt idx="7">
                  <c:v>Northern SC</c:v>
                </c:pt>
                <c:pt idx="8">
                  <c:v>NORTHERN SC EXT</c:v>
                </c:pt>
                <c:pt idx="9">
                  <c:v>Georgia</c:v>
                </c:pt>
                <c:pt idx="10">
                  <c:v>GEORGIA MPA RECONFIG</c:v>
                </c:pt>
                <c:pt idx="11">
                  <c:v>GEORGIA RECONFIG N2</c:v>
                </c:pt>
                <c:pt idx="12">
                  <c:v>ST SIMONS EXT2</c:v>
                </c:pt>
                <c:pt idx="13">
                  <c:v>FERNANDINA MPA</c:v>
                </c:pt>
                <c:pt idx="14">
                  <c:v>North Florida</c:v>
                </c:pt>
                <c:pt idx="15">
                  <c:v>Oculina Bank CHAPC*</c:v>
                </c:pt>
                <c:pt idx="16">
                  <c:v>OCULINA BANK CHAPC EXT*</c:v>
                </c:pt>
                <c:pt idx="17">
                  <c:v>Oculina ECA</c:v>
                </c:pt>
                <c:pt idx="18">
                  <c:v>DAYTONA STEEPLES</c:v>
                </c:pt>
                <c:pt idx="19">
                  <c:v>DAYTONA LEDGE</c:v>
                </c:pt>
                <c:pt idx="20">
                  <c:v>ST AUGUSTINE 2</c:v>
                </c:pt>
                <c:pt idx="21">
                  <c:v>JUNO BEACH MPA</c:v>
                </c:pt>
                <c:pt idx="22">
                  <c:v>PUSH BUTTON HILL</c:v>
                </c:pt>
                <c:pt idx="23">
                  <c:v>St. Lucie Hump</c:v>
                </c:pt>
                <c:pt idx="24">
                  <c:v>WARSAW HOLE 4</c:v>
                </c:pt>
              </c:strCache>
            </c:strRef>
          </c:cat>
          <c:val>
            <c:numRef>
              <c:f>'EWG Recommends'!$Z$3:$Z$27</c:f>
              <c:numCache>
                <c:formatCode>0.0%</c:formatCode>
                <c:ptCount val="25"/>
                <c:pt idx="0">
                  <c:v>6.0936189030176299E-5</c:v>
                </c:pt>
                <c:pt idx="1">
                  <c:v>1.3560765332511695E-4</c:v>
                </c:pt>
                <c:pt idx="2">
                  <c:v>4.945383972110492E-4</c:v>
                </c:pt>
                <c:pt idx="3">
                  <c:v>0</c:v>
                </c:pt>
                <c:pt idx="4">
                  <c:v>1.1628937240355375E-2</c:v>
                </c:pt>
                <c:pt idx="5">
                  <c:v>2.1270125862505643E-3</c:v>
                </c:pt>
                <c:pt idx="6">
                  <c:v>4.60156093361526E-3</c:v>
                </c:pt>
                <c:pt idx="7">
                  <c:v>0</c:v>
                </c:pt>
                <c:pt idx="8">
                  <c:v>9.3133348079817732E-4</c:v>
                </c:pt>
                <c:pt idx="9">
                  <c:v>0</c:v>
                </c:pt>
                <c:pt idx="10">
                  <c:v>1.9768506970231528E-3</c:v>
                </c:pt>
                <c:pt idx="11">
                  <c:v>8.3416237911864018E-4</c:v>
                </c:pt>
                <c:pt idx="12">
                  <c:v>1.6378028900158263E-3</c:v>
                </c:pt>
                <c:pt idx="13">
                  <c:v>2.1744258450579114E-4</c:v>
                </c:pt>
                <c:pt idx="14">
                  <c:v>0</c:v>
                </c:pt>
                <c:pt idx="15">
                  <c:v>0</c:v>
                </c:pt>
                <c:pt idx="16">
                  <c:v>2.7246832801358893E-5</c:v>
                </c:pt>
                <c:pt idx="17">
                  <c:v>0</c:v>
                </c:pt>
                <c:pt idx="18">
                  <c:v>5.7215313768130211E-7</c:v>
                </c:pt>
                <c:pt idx="19">
                  <c:v>1.0754293773155371E-7</c:v>
                </c:pt>
                <c:pt idx="20">
                  <c:v>8.6869411000702396E-5</c:v>
                </c:pt>
                <c:pt idx="21">
                  <c:v>0</c:v>
                </c:pt>
                <c:pt idx="22">
                  <c:v>0</c:v>
                </c:pt>
                <c:pt idx="23">
                  <c:v>0</c:v>
                </c:pt>
                <c:pt idx="24">
                  <c:v>0</c:v>
                </c:pt>
              </c:numCache>
            </c:numRef>
          </c:val>
        </c:ser>
        <c:dLbls>
          <c:showLegendKey val="0"/>
          <c:showVal val="0"/>
          <c:showCatName val="0"/>
          <c:showSerName val="0"/>
          <c:showPercent val="0"/>
          <c:showBubbleSize val="0"/>
        </c:dLbls>
        <c:gapWidth val="150"/>
        <c:overlap val="100"/>
        <c:axId val="150571264"/>
        <c:axId val="150581248"/>
      </c:barChart>
      <c:catAx>
        <c:axId val="150571264"/>
        <c:scaling>
          <c:orientation val="minMax"/>
        </c:scaling>
        <c:delete val="0"/>
        <c:axPos val="l"/>
        <c:majorTickMark val="out"/>
        <c:minorTickMark val="none"/>
        <c:tickLblPos val="nextTo"/>
        <c:crossAx val="150581248"/>
        <c:crosses val="autoZero"/>
        <c:auto val="1"/>
        <c:lblAlgn val="ctr"/>
        <c:lblOffset val="100"/>
        <c:noMultiLvlLbl val="0"/>
      </c:catAx>
      <c:valAx>
        <c:axId val="150581248"/>
        <c:scaling>
          <c:orientation val="minMax"/>
        </c:scaling>
        <c:delete val="0"/>
        <c:axPos val="b"/>
        <c:majorGridlines/>
        <c:title>
          <c:tx>
            <c:rich>
              <a:bodyPr/>
              <a:lstStyle/>
              <a:p>
                <a:pPr>
                  <a:defRPr/>
                </a:pPr>
                <a:r>
                  <a:rPr lang="en-US"/>
                  <a:t>Reduced Harvest (Commercial)</a:t>
                </a:r>
              </a:p>
            </c:rich>
          </c:tx>
          <c:overlay val="0"/>
        </c:title>
        <c:numFmt formatCode="0.0%" sourceLinked="1"/>
        <c:majorTickMark val="out"/>
        <c:minorTickMark val="none"/>
        <c:tickLblPos val="nextTo"/>
        <c:crossAx val="150571264"/>
        <c:crosses val="autoZero"/>
        <c:crossBetween val="between"/>
      </c:valAx>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'EWG Recommends'!$AA$2</c:f>
              <c:strCache>
                <c:ptCount val="1"/>
                <c:pt idx="0">
                  <c:v>Speckled Hind</c:v>
                </c:pt>
              </c:strCache>
            </c:strRef>
          </c:tx>
          <c:invertIfNegative val="0"/>
          <c:cat>
            <c:strRef>
              <c:f>'EWG Recommends'!$A$3:$A$27</c:f>
              <c:strCache>
                <c:ptCount val="25"/>
                <c:pt idx="0">
                  <c:v>780 BOTTOM</c:v>
                </c:pt>
                <c:pt idx="1">
                  <c:v>MALCHACE WRECK</c:v>
                </c:pt>
                <c:pt idx="2">
                  <c:v>S CAPE LOOKOUT NC</c:v>
                </c:pt>
                <c:pt idx="3">
                  <c:v>SNOWY WRECK RECONFIG</c:v>
                </c:pt>
                <c:pt idx="4">
                  <c:v>SOUTHERN NC</c:v>
                </c:pt>
                <c:pt idx="5">
                  <c:v>EDISTO RECONFIG 3</c:v>
                </c:pt>
                <c:pt idx="6">
                  <c:v>DEVILS HOLE 3</c:v>
                </c:pt>
                <c:pt idx="7">
                  <c:v>Northern SC</c:v>
                </c:pt>
                <c:pt idx="8">
                  <c:v>NORTHERN SC EXT</c:v>
                </c:pt>
                <c:pt idx="9">
                  <c:v>Georgia</c:v>
                </c:pt>
                <c:pt idx="10">
                  <c:v>GEORGIA MPA RECONFIG</c:v>
                </c:pt>
                <c:pt idx="11">
                  <c:v>GEORGIA RECONFIG N2</c:v>
                </c:pt>
                <c:pt idx="12">
                  <c:v>ST SIMONS EXT2</c:v>
                </c:pt>
                <c:pt idx="13">
                  <c:v>FERNANDINA MPA</c:v>
                </c:pt>
                <c:pt idx="14">
                  <c:v>North Florida</c:v>
                </c:pt>
                <c:pt idx="15">
                  <c:v>Oculina Bank CHAPC*</c:v>
                </c:pt>
                <c:pt idx="16">
                  <c:v>OCULINA BANK CHAPC EXT*</c:v>
                </c:pt>
                <c:pt idx="17">
                  <c:v>Oculina ECA</c:v>
                </c:pt>
                <c:pt idx="18">
                  <c:v>DAYTONA STEEPLES</c:v>
                </c:pt>
                <c:pt idx="19">
                  <c:v>DAYTONA LEDGE</c:v>
                </c:pt>
                <c:pt idx="20">
                  <c:v>ST AUGUSTINE 2</c:v>
                </c:pt>
                <c:pt idx="21">
                  <c:v>JUNO BEACH MPA</c:v>
                </c:pt>
                <c:pt idx="22">
                  <c:v>PUSH BUTTON HILL</c:v>
                </c:pt>
                <c:pt idx="23">
                  <c:v>St. Lucie Hump</c:v>
                </c:pt>
                <c:pt idx="24">
                  <c:v>WARSAW HOLE 4</c:v>
                </c:pt>
              </c:strCache>
            </c:strRef>
          </c:cat>
          <c:val>
            <c:numRef>
              <c:f>'EWG Recommends'!$AA$3:$AA$27</c:f>
              <c:numCache>
                <c:formatCode>0.00%</c:formatCode>
                <c:ptCount val="25"/>
                <c:pt idx="0">
                  <c:v>2.2018931858628385E-4</c:v>
                </c:pt>
                <c:pt idx="1">
                  <c:v>3.2884619862032222E-4</c:v>
                </c:pt>
                <c:pt idx="2">
                  <c:v>1.5535577073644603E-4</c:v>
                </c:pt>
                <c:pt idx="3">
                  <c:v>0</c:v>
                </c:pt>
                <c:pt idx="4">
                  <c:v>1.8490872190556098E-4</c:v>
                </c:pt>
                <c:pt idx="5">
                  <c:v>3.06691414335607E-4</c:v>
                </c:pt>
                <c:pt idx="6">
                  <c:v>2.5762005057690049E-4</c:v>
                </c:pt>
                <c:pt idx="7">
                  <c:v>2.0136695727670506E-4</c:v>
                </c:pt>
                <c:pt idx="8">
                  <c:v>1.4657174350401513E-4</c:v>
                </c:pt>
                <c:pt idx="9">
                  <c:v>7.6795651200840836E-5</c:v>
                </c:pt>
                <c:pt idx="10">
                  <c:v>2.6391643254488565E-4</c:v>
                </c:pt>
                <c:pt idx="11">
                  <c:v>1.9323652474194275E-4</c:v>
                </c:pt>
                <c:pt idx="12">
                  <c:v>2.1900338673515695E-4</c:v>
                </c:pt>
                <c:pt idx="13">
                  <c:v>1.8806457169117383E-4</c:v>
                </c:pt>
                <c:pt idx="14">
                  <c:v>5.9429313437105219E-5</c:v>
                </c:pt>
                <c:pt idx="15">
                  <c:v>5.1298848120671072E-6</c:v>
                </c:pt>
                <c:pt idx="16">
                  <c:v>2.475712699740683E-5</c:v>
                </c:pt>
                <c:pt idx="17">
                  <c:v>4.2627574471015358E-5</c:v>
                </c:pt>
                <c:pt idx="18">
                  <c:v>5.6803806674826917E-5</c:v>
                </c:pt>
                <c:pt idx="19">
                  <c:v>7.3424845589955187E-5</c:v>
                </c:pt>
                <c:pt idx="20">
                  <c:v>1.1868106387666127E-4</c:v>
                </c:pt>
                <c:pt idx="21">
                  <c:v>3.8883364204470522E-6</c:v>
                </c:pt>
                <c:pt idx="22">
                  <c:v>8.8703155761658526E-6</c:v>
                </c:pt>
                <c:pt idx="23">
                  <c:v>1.2814842707565406E-5</c:v>
                </c:pt>
                <c:pt idx="24">
                  <c:v>2.8190844862290988E-7</c:v>
                </c:pt>
              </c:numCache>
            </c:numRef>
          </c:val>
        </c:ser>
        <c:ser>
          <c:idx val="1"/>
          <c:order val="1"/>
          <c:tx>
            <c:strRef>
              <c:f>'EWG Recommends'!$AB$2</c:f>
              <c:strCache>
                <c:ptCount val="1"/>
                <c:pt idx="0">
                  <c:v>Warsaw Grouper</c:v>
                </c:pt>
              </c:strCache>
            </c:strRef>
          </c:tx>
          <c:invertIfNegative val="0"/>
          <c:cat>
            <c:strRef>
              <c:f>'EWG Recommends'!$A$3:$A$27</c:f>
              <c:strCache>
                <c:ptCount val="25"/>
                <c:pt idx="0">
                  <c:v>780 BOTTOM</c:v>
                </c:pt>
                <c:pt idx="1">
                  <c:v>MALCHACE WRECK</c:v>
                </c:pt>
                <c:pt idx="2">
                  <c:v>S CAPE LOOKOUT NC</c:v>
                </c:pt>
                <c:pt idx="3">
                  <c:v>SNOWY WRECK RECONFIG</c:v>
                </c:pt>
                <c:pt idx="4">
                  <c:v>SOUTHERN NC</c:v>
                </c:pt>
                <c:pt idx="5">
                  <c:v>EDISTO RECONFIG 3</c:v>
                </c:pt>
                <c:pt idx="6">
                  <c:v>DEVILS HOLE 3</c:v>
                </c:pt>
                <c:pt idx="7">
                  <c:v>Northern SC</c:v>
                </c:pt>
                <c:pt idx="8">
                  <c:v>NORTHERN SC EXT</c:v>
                </c:pt>
                <c:pt idx="9">
                  <c:v>Georgia</c:v>
                </c:pt>
                <c:pt idx="10">
                  <c:v>GEORGIA MPA RECONFIG</c:v>
                </c:pt>
                <c:pt idx="11">
                  <c:v>GEORGIA RECONFIG N2</c:v>
                </c:pt>
                <c:pt idx="12">
                  <c:v>ST SIMONS EXT2</c:v>
                </c:pt>
                <c:pt idx="13">
                  <c:v>FERNANDINA MPA</c:v>
                </c:pt>
                <c:pt idx="14">
                  <c:v>North Florida</c:v>
                </c:pt>
                <c:pt idx="15">
                  <c:v>Oculina Bank CHAPC*</c:v>
                </c:pt>
                <c:pt idx="16">
                  <c:v>OCULINA BANK CHAPC EXT*</c:v>
                </c:pt>
                <c:pt idx="17">
                  <c:v>Oculina ECA</c:v>
                </c:pt>
                <c:pt idx="18">
                  <c:v>DAYTONA STEEPLES</c:v>
                </c:pt>
                <c:pt idx="19">
                  <c:v>DAYTONA LEDGE</c:v>
                </c:pt>
                <c:pt idx="20">
                  <c:v>ST AUGUSTINE 2</c:v>
                </c:pt>
                <c:pt idx="21">
                  <c:v>JUNO BEACH MPA</c:v>
                </c:pt>
                <c:pt idx="22">
                  <c:v>PUSH BUTTON HILL</c:v>
                </c:pt>
                <c:pt idx="23">
                  <c:v>St. Lucie Hump</c:v>
                </c:pt>
                <c:pt idx="24">
                  <c:v>WARSAW HOLE 4</c:v>
                </c:pt>
              </c:strCache>
            </c:strRef>
          </c:cat>
          <c:val>
            <c:numRef>
              <c:f>'EWG Recommends'!$AB$3:$AB$27</c:f>
              <c:numCache>
                <c:formatCode>0.00%</c:formatCode>
                <c:ptCount val="25"/>
                <c:pt idx="0">
                  <c:v>2.5913150980554763E-5</c:v>
                </c:pt>
                <c:pt idx="1">
                  <c:v>2.4474274535851998E-5</c:v>
                </c:pt>
                <c:pt idx="2">
                  <c:v>4.218425936874242E-5</c:v>
                </c:pt>
                <c:pt idx="3">
                  <c:v>0</c:v>
                </c:pt>
                <c:pt idx="4">
                  <c:v>7.447286164228694E-5</c:v>
                </c:pt>
                <c:pt idx="5">
                  <c:v>1.6801877301139445E-4</c:v>
                </c:pt>
                <c:pt idx="6">
                  <c:v>1.2648117631181908E-4</c:v>
                </c:pt>
                <c:pt idx="7">
                  <c:v>1.2596850945955257E-4</c:v>
                </c:pt>
                <c:pt idx="8">
                  <c:v>4.7999777511533298E-5</c:v>
                </c:pt>
                <c:pt idx="9">
                  <c:v>1.2973378413854136E-4</c:v>
                </c:pt>
                <c:pt idx="10">
                  <c:v>2.1261951369067167E-4</c:v>
                </c:pt>
                <c:pt idx="11">
                  <c:v>1.9566272495753832E-4</c:v>
                </c:pt>
                <c:pt idx="12">
                  <c:v>2.2305346683174025E-4</c:v>
                </c:pt>
                <c:pt idx="13">
                  <c:v>2.3325483447847345E-4</c:v>
                </c:pt>
                <c:pt idx="14">
                  <c:v>1.2747978834981943E-4</c:v>
                </c:pt>
                <c:pt idx="15">
                  <c:v>3.4961665766664766E-5</c:v>
                </c:pt>
                <c:pt idx="16">
                  <c:v>6.6086248177464545E-5</c:v>
                </c:pt>
                <c:pt idx="17">
                  <c:v>8.4191356319088243E-5</c:v>
                </c:pt>
                <c:pt idx="18">
                  <c:v>2.1408745185620448E-4</c:v>
                </c:pt>
                <c:pt idx="19">
                  <c:v>2.0914718892127898E-4</c:v>
                </c:pt>
                <c:pt idx="20">
                  <c:v>2.2940616314450128E-4</c:v>
                </c:pt>
                <c:pt idx="21">
                  <c:v>2.143220836229487E-5</c:v>
                </c:pt>
                <c:pt idx="22">
                  <c:v>5.2013435436776966E-5</c:v>
                </c:pt>
                <c:pt idx="23">
                  <c:v>4.4364854822136189E-5</c:v>
                </c:pt>
                <c:pt idx="24">
                  <c:v>5.0285302043860438E-7</c:v>
                </c:pt>
              </c:numCache>
            </c:numRef>
          </c:val>
        </c:ser>
        <c:dLbls>
          <c:showLegendKey val="0"/>
          <c:showVal val="0"/>
          <c:showCatName val="0"/>
          <c:showSerName val="0"/>
          <c:showPercent val="0"/>
          <c:showBubbleSize val="0"/>
        </c:dLbls>
        <c:gapWidth val="150"/>
        <c:overlap val="100"/>
        <c:axId val="150623744"/>
        <c:axId val="150625280"/>
      </c:barChart>
      <c:catAx>
        <c:axId val="150623744"/>
        <c:scaling>
          <c:orientation val="minMax"/>
        </c:scaling>
        <c:delete val="0"/>
        <c:axPos val="l"/>
        <c:majorTickMark val="out"/>
        <c:minorTickMark val="none"/>
        <c:tickLblPos val="nextTo"/>
        <c:crossAx val="150625280"/>
        <c:crosses val="autoZero"/>
        <c:auto val="1"/>
        <c:lblAlgn val="ctr"/>
        <c:lblOffset val="100"/>
        <c:noMultiLvlLbl val="0"/>
      </c:catAx>
      <c:valAx>
        <c:axId val="150625280"/>
        <c:scaling>
          <c:orientation val="minMax"/>
        </c:scaling>
        <c:delete val="0"/>
        <c:axPos val="b"/>
        <c:majorGridlines/>
        <c:title>
          <c:tx>
            <c:rich>
              <a:bodyPr/>
              <a:lstStyle/>
              <a:p>
                <a:pPr>
                  <a:defRPr/>
                </a:pPr>
                <a:r>
                  <a:rPr lang="en-US"/>
                  <a:t>Stock Protected per Square KM</a:t>
                </a:r>
              </a:p>
            </c:rich>
          </c:tx>
          <c:overlay val="0"/>
        </c:title>
        <c:numFmt formatCode="0.00%" sourceLinked="1"/>
        <c:majorTickMark val="out"/>
        <c:minorTickMark val="none"/>
        <c:tickLblPos val="nextTo"/>
        <c:crossAx val="150623744"/>
        <c:crosses val="autoZero"/>
        <c:crossBetween val="between"/>
      </c:valAx>
    </c:plotArea>
    <c:legend>
      <c:legendPos val="tr"/>
      <c:overlay val="1"/>
    </c:legend>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'EWG Recommends'!$AC$2</c:f>
              <c:strCache>
                <c:ptCount val="1"/>
                <c:pt idx="0">
                  <c:v>Speckled Hind</c:v>
                </c:pt>
              </c:strCache>
            </c:strRef>
          </c:tx>
          <c:invertIfNegative val="0"/>
          <c:cat>
            <c:strRef>
              <c:f>'EWG Recommends'!$A$3:$A$27</c:f>
              <c:strCache>
                <c:ptCount val="25"/>
                <c:pt idx="0">
                  <c:v>780 BOTTOM</c:v>
                </c:pt>
                <c:pt idx="1">
                  <c:v>MALCHACE WRECK</c:v>
                </c:pt>
                <c:pt idx="2">
                  <c:v>S CAPE LOOKOUT NC</c:v>
                </c:pt>
                <c:pt idx="3">
                  <c:v>SNOWY WRECK RECONFIG</c:v>
                </c:pt>
                <c:pt idx="4">
                  <c:v>SOUTHERN NC</c:v>
                </c:pt>
                <c:pt idx="5">
                  <c:v>EDISTO RECONFIG 3</c:v>
                </c:pt>
                <c:pt idx="6">
                  <c:v>DEVILS HOLE 3</c:v>
                </c:pt>
                <c:pt idx="7">
                  <c:v>Northern SC</c:v>
                </c:pt>
                <c:pt idx="8">
                  <c:v>NORTHERN SC EXT</c:v>
                </c:pt>
                <c:pt idx="9">
                  <c:v>Georgia</c:v>
                </c:pt>
                <c:pt idx="10">
                  <c:v>GEORGIA MPA RECONFIG</c:v>
                </c:pt>
                <c:pt idx="11">
                  <c:v>GEORGIA RECONFIG N2</c:v>
                </c:pt>
                <c:pt idx="12">
                  <c:v>ST SIMONS EXT2</c:v>
                </c:pt>
                <c:pt idx="13">
                  <c:v>FERNANDINA MPA</c:v>
                </c:pt>
                <c:pt idx="14">
                  <c:v>North Florida</c:v>
                </c:pt>
                <c:pt idx="15">
                  <c:v>Oculina Bank CHAPC*</c:v>
                </c:pt>
                <c:pt idx="16">
                  <c:v>OCULINA BANK CHAPC EXT*</c:v>
                </c:pt>
                <c:pt idx="17">
                  <c:v>Oculina ECA</c:v>
                </c:pt>
                <c:pt idx="18">
                  <c:v>DAYTONA STEEPLES</c:v>
                </c:pt>
                <c:pt idx="19">
                  <c:v>DAYTONA LEDGE</c:v>
                </c:pt>
                <c:pt idx="20">
                  <c:v>ST AUGUSTINE 2</c:v>
                </c:pt>
                <c:pt idx="21">
                  <c:v>JUNO BEACH MPA</c:v>
                </c:pt>
                <c:pt idx="22">
                  <c:v>PUSH BUTTON HILL</c:v>
                </c:pt>
                <c:pt idx="23">
                  <c:v>St. Lucie Hump</c:v>
                </c:pt>
                <c:pt idx="24">
                  <c:v>WARSAW HOLE 4</c:v>
                </c:pt>
              </c:strCache>
            </c:strRef>
          </c:cat>
          <c:val>
            <c:numRef>
              <c:f>'EWG Recommends'!$AC$3:$AC$27</c:f>
              <c:numCache>
                <c:formatCode>0.00%</c:formatCode>
                <c:ptCount val="25"/>
                <c:pt idx="0">
                  <c:v>2.5838384479345134E-4</c:v>
                </c:pt>
                <c:pt idx="1">
                  <c:v>3.3373229816484692E-4</c:v>
                </c:pt>
                <c:pt idx="2">
                  <c:v>1.2716537277761489E-4</c:v>
                </c:pt>
                <c:pt idx="3">
                  <c:v>0</c:v>
                </c:pt>
                <c:pt idx="4">
                  <c:v>1.7659054110546403E-4</c:v>
                </c:pt>
                <c:pt idx="5">
                  <c:v>2.8737893210948516E-4</c:v>
                </c:pt>
                <c:pt idx="6">
                  <c:v>2.9820082399455367E-4</c:v>
                </c:pt>
                <c:pt idx="7">
                  <c:v>1.7107664793704225E-4</c:v>
                </c:pt>
                <c:pt idx="8">
                  <c:v>9.8903892116644106E-5</c:v>
                </c:pt>
                <c:pt idx="9">
                  <c:v>5.7728903079351602E-5</c:v>
                </c:pt>
                <c:pt idx="10">
                  <c:v>2.425736623661411E-4</c:v>
                </c:pt>
                <c:pt idx="11">
                  <c:v>1.3731542845665459E-4</c:v>
                </c:pt>
                <c:pt idx="12">
                  <c:v>2.3281464443795821E-4</c:v>
                </c:pt>
                <c:pt idx="13">
                  <c:v>2.7034486807627265E-4</c:v>
                </c:pt>
                <c:pt idx="14">
                  <c:v>8.5371930941517836E-5</c:v>
                </c:pt>
                <c:pt idx="15">
                  <c:v>2.108629834844851E-5</c:v>
                </c:pt>
                <c:pt idx="16">
                  <c:v>5.8178703044656994E-5</c:v>
                </c:pt>
                <c:pt idx="17">
                  <c:v>2.8364102267829447E-4</c:v>
                </c:pt>
                <c:pt idx="18">
                  <c:v>1.3272881171257572E-4</c:v>
                </c:pt>
                <c:pt idx="19">
                  <c:v>1.5017448869841243E-4</c:v>
                </c:pt>
                <c:pt idx="20">
                  <c:v>1.9257983972217421E-4</c:v>
                </c:pt>
                <c:pt idx="21">
                  <c:v>0</c:v>
                </c:pt>
                <c:pt idx="22">
                  <c:v>1.7705476874605675E-4</c:v>
                </c:pt>
                <c:pt idx="23">
                  <c:v>2.019229157331654E-4</c:v>
                </c:pt>
                <c:pt idx="24">
                  <c:v>0</c:v>
                </c:pt>
              </c:numCache>
            </c:numRef>
          </c:val>
        </c:ser>
        <c:ser>
          <c:idx val="1"/>
          <c:order val="1"/>
          <c:tx>
            <c:strRef>
              <c:f>'EWG Recommends'!$AD$2</c:f>
              <c:strCache>
                <c:ptCount val="1"/>
                <c:pt idx="0">
                  <c:v>Warsaw Grouper</c:v>
                </c:pt>
              </c:strCache>
            </c:strRef>
          </c:tx>
          <c:invertIfNegative val="0"/>
          <c:cat>
            <c:strRef>
              <c:f>'EWG Recommends'!$A$3:$A$27</c:f>
              <c:strCache>
                <c:ptCount val="25"/>
                <c:pt idx="0">
                  <c:v>780 BOTTOM</c:v>
                </c:pt>
                <c:pt idx="1">
                  <c:v>MALCHACE WRECK</c:v>
                </c:pt>
                <c:pt idx="2">
                  <c:v>S CAPE LOOKOUT NC</c:v>
                </c:pt>
                <c:pt idx="3">
                  <c:v>SNOWY WRECK RECONFIG</c:v>
                </c:pt>
                <c:pt idx="4">
                  <c:v>SOUTHERN NC</c:v>
                </c:pt>
                <c:pt idx="5">
                  <c:v>EDISTO RECONFIG 3</c:v>
                </c:pt>
                <c:pt idx="6">
                  <c:v>DEVILS HOLE 3</c:v>
                </c:pt>
                <c:pt idx="7">
                  <c:v>Northern SC</c:v>
                </c:pt>
                <c:pt idx="8">
                  <c:v>NORTHERN SC EXT</c:v>
                </c:pt>
                <c:pt idx="9">
                  <c:v>Georgia</c:v>
                </c:pt>
                <c:pt idx="10">
                  <c:v>GEORGIA MPA RECONFIG</c:v>
                </c:pt>
                <c:pt idx="11">
                  <c:v>GEORGIA RECONFIG N2</c:v>
                </c:pt>
                <c:pt idx="12">
                  <c:v>ST SIMONS EXT2</c:v>
                </c:pt>
                <c:pt idx="13">
                  <c:v>FERNANDINA MPA</c:v>
                </c:pt>
                <c:pt idx="14">
                  <c:v>North Florida</c:v>
                </c:pt>
                <c:pt idx="15">
                  <c:v>Oculina Bank CHAPC*</c:v>
                </c:pt>
                <c:pt idx="16">
                  <c:v>OCULINA BANK CHAPC EXT*</c:v>
                </c:pt>
                <c:pt idx="17">
                  <c:v>Oculina ECA</c:v>
                </c:pt>
                <c:pt idx="18">
                  <c:v>DAYTONA STEEPLES</c:v>
                </c:pt>
                <c:pt idx="19">
                  <c:v>DAYTONA LEDGE</c:v>
                </c:pt>
                <c:pt idx="20">
                  <c:v>ST AUGUSTINE 2</c:v>
                </c:pt>
                <c:pt idx="21">
                  <c:v>JUNO BEACH MPA</c:v>
                </c:pt>
                <c:pt idx="22">
                  <c:v>PUSH BUTTON HILL</c:v>
                </c:pt>
                <c:pt idx="23">
                  <c:v>St. Lucie Hump</c:v>
                </c:pt>
                <c:pt idx="24">
                  <c:v>WARSAW HOLE 4</c:v>
                </c:pt>
              </c:strCache>
            </c:strRef>
          </c:cat>
          <c:val>
            <c:numRef>
              <c:f>'EWG Recommends'!$AD$3:$AD$27</c:f>
              <c:numCache>
                <c:formatCode>0.00%</c:formatCode>
                <c:ptCount val="25"/>
                <c:pt idx="0">
                  <c:v>2.5838384479345134E-4</c:v>
                </c:pt>
                <c:pt idx="1">
                  <c:v>3.3373229816484692E-4</c:v>
                </c:pt>
                <c:pt idx="2">
                  <c:v>1.2027990024312269E-4</c:v>
                </c:pt>
                <c:pt idx="3">
                  <c:v>0</c:v>
                </c:pt>
                <c:pt idx="4">
                  <c:v>1.7659054110546403E-4</c:v>
                </c:pt>
                <c:pt idx="5">
                  <c:v>2.3080815447819612E-4</c:v>
                </c:pt>
                <c:pt idx="6">
                  <c:v>2.9403584900544169E-4</c:v>
                </c:pt>
                <c:pt idx="7">
                  <c:v>1.5752221158109477E-4</c:v>
                </c:pt>
                <c:pt idx="8">
                  <c:v>4.5172969441362378E-5</c:v>
                </c:pt>
                <c:pt idx="9">
                  <c:v>5.8921943386345192E-5</c:v>
                </c:pt>
                <c:pt idx="10">
                  <c:v>2.3417960438426358E-4</c:v>
                </c:pt>
                <c:pt idx="11">
                  <c:v>1.3731542845665459E-4</c:v>
                </c:pt>
                <c:pt idx="12">
                  <c:v>2.0386039809101162E-4</c:v>
                </c:pt>
                <c:pt idx="13">
                  <c:v>2.7964688712611929E-4</c:v>
                </c:pt>
                <c:pt idx="14">
                  <c:v>8.5982727849994228E-5</c:v>
                </c:pt>
                <c:pt idx="15">
                  <c:v>2.0353603913314816E-5</c:v>
                </c:pt>
                <c:pt idx="16">
                  <c:v>5.8131173496543307E-5</c:v>
                </c:pt>
                <c:pt idx="17">
                  <c:v>2.8950282075034417E-4</c:v>
                </c:pt>
                <c:pt idx="18">
                  <c:v>1.071426800085851E-4</c:v>
                </c:pt>
                <c:pt idx="19">
                  <c:v>1.5017448869841243E-4</c:v>
                </c:pt>
                <c:pt idx="20">
                  <c:v>1.7535211742752673E-4</c:v>
                </c:pt>
                <c:pt idx="21">
                  <c:v>0</c:v>
                </c:pt>
                <c:pt idx="22">
                  <c:v>2.0146320470961588E-4</c:v>
                </c:pt>
                <c:pt idx="23">
                  <c:v>2.0610855524193114E-4</c:v>
                </c:pt>
                <c:pt idx="24">
                  <c:v>0</c:v>
                </c:pt>
              </c:numCache>
            </c:numRef>
          </c:val>
        </c:ser>
        <c:dLbls>
          <c:showLegendKey val="0"/>
          <c:showVal val="0"/>
          <c:showCatName val="0"/>
          <c:showSerName val="0"/>
          <c:showPercent val="0"/>
          <c:showBubbleSize val="0"/>
        </c:dLbls>
        <c:gapWidth val="150"/>
        <c:overlap val="100"/>
        <c:axId val="150637568"/>
        <c:axId val="150647552"/>
      </c:barChart>
      <c:catAx>
        <c:axId val="150637568"/>
        <c:scaling>
          <c:orientation val="minMax"/>
        </c:scaling>
        <c:delete val="0"/>
        <c:axPos val="l"/>
        <c:majorTickMark val="out"/>
        <c:minorTickMark val="none"/>
        <c:tickLblPos val="nextTo"/>
        <c:crossAx val="150647552"/>
        <c:crosses val="autoZero"/>
        <c:auto val="1"/>
        <c:lblAlgn val="ctr"/>
        <c:lblOffset val="100"/>
        <c:noMultiLvlLbl val="0"/>
      </c:catAx>
      <c:valAx>
        <c:axId val="150647552"/>
        <c:scaling>
          <c:orientation val="minMax"/>
        </c:scaling>
        <c:delete val="0"/>
        <c:axPos val="b"/>
        <c:majorGridlines/>
        <c:title>
          <c:tx>
            <c:rich>
              <a:bodyPr/>
              <a:lstStyle/>
              <a:p>
                <a:pPr>
                  <a:defRPr/>
                </a:pPr>
                <a:r>
                  <a:rPr lang="en-US"/>
                  <a:t>Habitat Protected per Square KM</a:t>
                </a:r>
              </a:p>
            </c:rich>
          </c:tx>
          <c:overlay val="0"/>
        </c:title>
        <c:numFmt formatCode="0.00%" sourceLinked="1"/>
        <c:majorTickMark val="out"/>
        <c:minorTickMark val="none"/>
        <c:tickLblPos val="nextTo"/>
        <c:crossAx val="150637568"/>
        <c:crosses val="autoZero"/>
        <c:crossBetween val="between"/>
      </c:valAx>
    </c:plotArea>
    <c:legend>
      <c:legendPos val="tr"/>
      <c:overlay val="1"/>
    </c:legend>
    <c:plotVisOnly val="1"/>
    <c:dispBlanksAs val="gap"/>
    <c:showDLblsOverMax val="0"/>
  </c:chart>
  <c:printSettings>
    <c:headerFooter/>
    <c:pageMargins b="0.75000000000000089" l="0.70000000000000062" r="0.70000000000000062" t="0.75000000000000089"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8" Type="http://schemas.openxmlformats.org/officeDocument/2006/relationships/image" Target="../media/image75.png"/><Relationship Id="rId3" Type="http://schemas.openxmlformats.org/officeDocument/2006/relationships/image" Target="../media/image70.png"/><Relationship Id="rId7" Type="http://schemas.openxmlformats.org/officeDocument/2006/relationships/image" Target="../media/image74.jpeg"/><Relationship Id="rId2" Type="http://schemas.openxmlformats.org/officeDocument/2006/relationships/image" Target="../media/image69.png"/><Relationship Id="rId1" Type="http://schemas.openxmlformats.org/officeDocument/2006/relationships/image" Target="../media/image68.png"/><Relationship Id="rId6" Type="http://schemas.openxmlformats.org/officeDocument/2006/relationships/image" Target="../media/image73.png"/><Relationship Id="rId5" Type="http://schemas.openxmlformats.org/officeDocument/2006/relationships/image" Target="../media/image72.png"/><Relationship Id="rId4" Type="http://schemas.openxmlformats.org/officeDocument/2006/relationships/image" Target="../media/image71.png"/><Relationship Id="rId9" Type="http://schemas.openxmlformats.org/officeDocument/2006/relationships/image" Target="../media/image76.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13" Type="http://schemas.openxmlformats.org/officeDocument/2006/relationships/image" Target="../media/image20.jpeg"/><Relationship Id="rId3" Type="http://schemas.openxmlformats.org/officeDocument/2006/relationships/image" Target="../media/image10.png"/><Relationship Id="rId7" Type="http://schemas.openxmlformats.org/officeDocument/2006/relationships/image" Target="../media/image14.png"/><Relationship Id="rId12" Type="http://schemas.openxmlformats.org/officeDocument/2006/relationships/image" Target="../media/image19.png"/><Relationship Id="rId2" Type="http://schemas.openxmlformats.org/officeDocument/2006/relationships/image" Target="../media/image9.png"/><Relationship Id="rId16" Type="http://schemas.openxmlformats.org/officeDocument/2006/relationships/image" Target="../media/image23.png"/><Relationship Id="rId1" Type="http://schemas.openxmlformats.org/officeDocument/2006/relationships/image" Target="../media/image8.png"/><Relationship Id="rId6" Type="http://schemas.openxmlformats.org/officeDocument/2006/relationships/image" Target="../media/image13.png"/><Relationship Id="rId11" Type="http://schemas.openxmlformats.org/officeDocument/2006/relationships/image" Target="../media/image18.png"/><Relationship Id="rId5" Type="http://schemas.openxmlformats.org/officeDocument/2006/relationships/image" Target="../media/image12.png"/><Relationship Id="rId15" Type="http://schemas.openxmlformats.org/officeDocument/2006/relationships/image" Target="../media/image22.png"/><Relationship Id="rId10" Type="http://schemas.openxmlformats.org/officeDocument/2006/relationships/image" Target="../media/image17.png"/><Relationship Id="rId4" Type="http://schemas.openxmlformats.org/officeDocument/2006/relationships/image" Target="../media/image11.png"/><Relationship Id="rId9" Type="http://schemas.openxmlformats.org/officeDocument/2006/relationships/image" Target="../media/image16.png"/><Relationship Id="rId14" Type="http://schemas.openxmlformats.org/officeDocument/2006/relationships/image" Target="../media/image21.png"/></Relationships>
</file>

<file path=xl/drawings/_rels/drawing7.xml.rels><?xml version="1.0" encoding="UTF-8" standalone="yes"?>
<Relationships xmlns="http://schemas.openxmlformats.org/package/2006/relationships"><Relationship Id="rId8" Type="http://schemas.openxmlformats.org/officeDocument/2006/relationships/image" Target="../media/image31.png"/><Relationship Id="rId13" Type="http://schemas.openxmlformats.org/officeDocument/2006/relationships/image" Target="../media/image36.png"/><Relationship Id="rId18" Type="http://schemas.openxmlformats.org/officeDocument/2006/relationships/image" Target="../media/image41.png"/><Relationship Id="rId3" Type="http://schemas.openxmlformats.org/officeDocument/2006/relationships/image" Target="../media/image26.png"/><Relationship Id="rId7" Type="http://schemas.openxmlformats.org/officeDocument/2006/relationships/image" Target="../media/image30.png"/><Relationship Id="rId12" Type="http://schemas.openxmlformats.org/officeDocument/2006/relationships/image" Target="../media/image35.png"/><Relationship Id="rId17" Type="http://schemas.openxmlformats.org/officeDocument/2006/relationships/image" Target="../media/image40.png"/><Relationship Id="rId2" Type="http://schemas.openxmlformats.org/officeDocument/2006/relationships/image" Target="../media/image25.png"/><Relationship Id="rId16" Type="http://schemas.openxmlformats.org/officeDocument/2006/relationships/image" Target="../media/image39.jpeg"/><Relationship Id="rId1" Type="http://schemas.openxmlformats.org/officeDocument/2006/relationships/image" Target="../media/image24.png"/><Relationship Id="rId6" Type="http://schemas.openxmlformats.org/officeDocument/2006/relationships/image" Target="../media/image29.png"/><Relationship Id="rId11" Type="http://schemas.openxmlformats.org/officeDocument/2006/relationships/image" Target="../media/image34.png"/><Relationship Id="rId5" Type="http://schemas.openxmlformats.org/officeDocument/2006/relationships/image" Target="../media/image28.png"/><Relationship Id="rId15" Type="http://schemas.openxmlformats.org/officeDocument/2006/relationships/image" Target="../media/image38.jpeg"/><Relationship Id="rId10" Type="http://schemas.openxmlformats.org/officeDocument/2006/relationships/image" Target="../media/image33.png"/><Relationship Id="rId19" Type="http://schemas.openxmlformats.org/officeDocument/2006/relationships/image" Target="../media/image42.png"/><Relationship Id="rId4" Type="http://schemas.openxmlformats.org/officeDocument/2006/relationships/image" Target="../media/image27.png"/><Relationship Id="rId9" Type="http://schemas.openxmlformats.org/officeDocument/2006/relationships/image" Target="../media/image32.png"/><Relationship Id="rId14" Type="http://schemas.openxmlformats.org/officeDocument/2006/relationships/image" Target="../media/image37.png"/></Relationships>
</file>

<file path=xl/drawings/_rels/drawing8.xml.rels><?xml version="1.0" encoding="UTF-8" standalone="yes"?>
<Relationships xmlns="http://schemas.openxmlformats.org/package/2006/relationships"><Relationship Id="rId8" Type="http://schemas.openxmlformats.org/officeDocument/2006/relationships/image" Target="../media/image50.png"/><Relationship Id="rId3" Type="http://schemas.openxmlformats.org/officeDocument/2006/relationships/image" Target="../media/image45.png"/><Relationship Id="rId7" Type="http://schemas.openxmlformats.org/officeDocument/2006/relationships/image" Target="../media/image49.png"/><Relationship Id="rId2" Type="http://schemas.openxmlformats.org/officeDocument/2006/relationships/image" Target="../media/image44.png"/><Relationship Id="rId1" Type="http://schemas.openxmlformats.org/officeDocument/2006/relationships/image" Target="../media/image43.png"/><Relationship Id="rId6" Type="http://schemas.openxmlformats.org/officeDocument/2006/relationships/image" Target="../media/image48.png"/><Relationship Id="rId5" Type="http://schemas.openxmlformats.org/officeDocument/2006/relationships/image" Target="../media/image47.png"/><Relationship Id="rId10" Type="http://schemas.openxmlformats.org/officeDocument/2006/relationships/image" Target="../media/image52.png"/><Relationship Id="rId4" Type="http://schemas.openxmlformats.org/officeDocument/2006/relationships/image" Target="../media/image46.png"/><Relationship Id="rId9" Type="http://schemas.openxmlformats.org/officeDocument/2006/relationships/image" Target="../media/image51.png"/></Relationships>
</file>

<file path=xl/drawings/_rels/drawing9.xml.rels><?xml version="1.0" encoding="UTF-8" standalone="yes"?>
<Relationships xmlns="http://schemas.openxmlformats.org/package/2006/relationships"><Relationship Id="rId8" Type="http://schemas.openxmlformats.org/officeDocument/2006/relationships/image" Target="../media/image60.png"/><Relationship Id="rId13" Type="http://schemas.openxmlformats.org/officeDocument/2006/relationships/image" Target="../media/image65.png"/><Relationship Id="rId3" Type="http://schemas.openxmlformats.org/officeDocument/2006/relationships/image" Target="../media/image55.png"/><Relationship Id="rId7" Type="http://schemas.openxmlformats.org/officeDocument/2006/relationships/image" Target="../media/image59.png"/><Relationship Id="rId12" Type="http://schemas.openxmlformats.org/officeDocument/2006/relationships/image" Target="../media/image64.png"/><Relationship Id="rId2" Type="http://schemas.openxmlformats.org/officeDocument/2006/relationships/image" Target="../media/image54.png"/><Relationship Id="rId1" Type="http://schemas.openxmlformats.org/officeDocument/2006/relationships/image" Target="../media/image53.png"/><Relationship Id="rId6" Type="http://schemas.openxmlformats.org/officeDocument/2006/relationships/image" Target="../media/image58.png"/><Relationship Id="rId11" Type="http://schemas.openxmlformats.org/officeDocument/2006/relationships/image" Target="../media/image63.png"/><Relationship Id="rId5" Type="http://schemas.openxmlformats.org/officeDocument/2006/relationships/image" Target="../media/image57.png"/><Relationship Id="rId15" Type="http://schemas.openxmlformats.org/officeDocument/2006/relationships/image" Target="../media/image67.png"/><Relationship Id="rId10" Type="http://schemas.openxmlformats.org/officeDocument/2006/relationships/image" Target="../media/image62.png"/><Relationship Id="rId4" Type="http://schemas.openxmlformats.org/officeDocument/2006/relationships/image" Target="../media/image56.png"/><Relationship Id="rId9" Type="http://schemas.openxmlformats.org/officeDocument/2006/relationships/image" Target="../media/image61.png"/><Relationship Id="rId14" Type="http://schemas.openxmlformats.org/officeDocument/2006/relationships/image" Target="../media/image66.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304310</xdr:colOff>
      <xdr:row>40</xdr:row>
      <xdr:rowOff>152021</xdr:rowOff>
    </xdr:to>
    <xdr:pic>
      <xdr:nvPicPr>
        <xdr:cNvPr id="2" name="Picture 1" descr="sa_EWG_MPAOptionsNC.png"/>
        <xdr:cNvPicPr>
          <a:picLocks noChangeAspect="1"/>
        </xdr:cNvPicPr>
      </xdr:nvPicPr>
      <xdr:blipFill>
        <a:blip xmlns:r="http://schemas.openxmlformats.org/officeDocument/2006/relationships" r:embed="rId1" cstate="email"/>
        <a:stretch>
          <a:fillRect/>
        </a:stretch>
      </xdr:blipFill>
      <xdr:spPr>
        <a:xfrm>
          <a:off x="0" y="0"/>
          <a:ext cx="10057910" cy="7772021"/>
        </a:xfrm>
        <a:prstGeom prst="rect">
          <a:avLst/>
        </a:prstGeom>
      </xdr:spPr>
    </xdr:pic>
    <xdr:clientData/>
  </xdr:twoCellAnchor>
  <xdr:twoCellAnchor editAs="oneCell">
    <xdr:from>
      <xdr:col>16</xdr:col>
      <xdr:colOff>299354</xdr:colOff>
      <xdr:row>40</xdr:row>
      <xdr:rowOff>54428</xdr:rowOff>
    </xdr:from>
    <xdr:to>
      <xdr:col>29</xdr:col>
      <xdr:colOff>150038</xdr:colOff>
      <xdr:row>93</xdr:row>
      <xdr:rowOff>15838</xdr:rowOff>
    </xdr:to>
    <xdr:pic>
      <xdr:nvPicPr>
        <xdr:cNvPr id="3" name="Picture 2" descr="sa_EWG_MPAOptions_FL.png"/>
        <xdr:cNvPicPr>
          <a:picLocks noChangeAspect="1"/>
        </xdr:cNvPicPr>
      </xdr:nvPicPr>
      <xdr:blipFill>
        <a:blip xmlns:r="http://schemas.openxmlformats.org/officeDocument/2006/relationships" r:embed="rId2" cstate="email"/>
        <a:stretch>
          <a:fillRect/>
        </a:stretch>
      </xdr:blipFill>
      <xdr:spPr>
        <a:xfrm>
          <a:off x="10096497" y="7674428"/>
          <a:ext cx="7810862" cy="10057910"/>
        </a:xfrm>
        <a:prstGeom prst="rect">
          <a:avLst/>
        </a:prstGeom>
      </xdr:spPr>
    </xdr:pic>
    <xdr:clientData/>
  </xdr:twoCellAnchor>
  <xdr:twoCellAnchor editAs="oneCell">
    <xdr:from>
      <xdr:col>16</xdr:col>
      <xdr:colOff>301826</xdr:colOff>
      <xdr:row>0</xdr:row>
      <xdr:rowOff>0</xdr:rowOff>
    </xdr:from>
    <xdr:to>
      <xdr:col>33</xdr:col>
      <xdr:colOff>0</xdr:colOff>
      <xdr:row>40</xdr:row>
      <xdr:rowOff>152021</xdr:rowOff>
    </xdr:to>
    <xdr:pic>
      <xdr:nvPicPr>
        <xdr:cNvPr id="4" name="Picture 3" descr="sa_EWG_MPAOptions_GA.png"/>
        <xdr:cNvPicPr>
          <a:picLocks noChangeAspect="1"/>
        </xdr:cNvPicPr>
      </xdr:nvPicPr>
      <xdr:blipFill>
        <a:blip xmlns:r="http://schemas.openxmlformats.org/officeDocument/2006/relationships" r:embed="rId3" cstate="email"/>
        <a:stretch>
          <a:fillRect/>
        </a:stretch>
      </xdr:blipFill>
      <xdr:spPr>
        <a:xfrm>
          <a:off x="10000008" y="0"/>
          <a:ext cx="10002492" cy="7772021"/>
        </a:xfrm>
        <a:prstGeom prst="rect">
          <a:avLst/>
        </a:prstGeom>
      </xdr:spPr>
    </xdr:pic>
    <xdr:clientData/>
  </xdr:twoCellAnchor>
  <xdr:twoCellAnchor editAs="oneCell">
    <xdr:from>
      <xdr:col>0</xdr:col>
      <xdr:colOff>0</xdr:colOff>
      <xdr:row>40</xdr:row>
      <xdr:rowOff>38479</xdr:rowOff>
    </xdr:from>
    <xdr:to>
      <xdr:col>16</xdr:col>
      <xdr:colOff>300847</xdr:colOff>
      <xdr:row>81</xdr:row>
      <xdr:rowOff>0</xdr:rowOff>
    </xdr:to>
    <xdr:pic>
      <xdr:nvPicPr>
        <xdr:cNvPr id="5" name="Picture 4" descr="sa_EWG_MPAOptions_SC.png"/>
        <xdr:cNvPicPr>
          <a:picLocks noChangeAspect="1"/>
        </xdr:cNvPicPr>
      </xdr:nvPicPr>
      <xdr:blipFill>
        <a:blip xmlns:r="http://schemas.openxmlformats.org/officeDocument/2006/relationships" r:embed="rId4" cstate="email"/>
        <a:stretch>
          <a:fillRect/>
        </a:stretch>
      </xdr:blipFill>
      <xdr:spPr>
        <a:xfrm>
          <a:off x="0" y="7658479"/>
          <a:ext cx="9999029" cy="777202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120</xdr:row>
      <xdr:rowOff>0</xdr:rowOff>
    </xdr:from>
    <xdr:to>
      <xdr:col>16</xdr:col>
      <xdr:colOff>304309</xdr:colOff>
      <xdr:row>160</xdr:row>
      <xdr:rowOff>109198</xdr:rowOff>
    </xdr:to>
    <xdr:pic>
      <xdr:nvPicPr>
        <xdr:cNvPr id="3" name="Picture 2" descr="sa_EWG_780Bottom_marmap.png"/>
        <xdr:cNvPicPr>
          <a:picLocks noChangeAspect="1"/>
        </xdr:cNvPicPr>
      </xdr:nvPicPr>
      <xdr:blipFill>
        <a:blip xmlns:r="http://schemas.openxmlformats.org/officeDocument/2006/relationships" r:embed="rId1" cstate="email"/>
        <a:stretch>
          <a:fillRect/>
        </a:stretch>
      </xdr:blipFill>
      <xdr:spPr>
        <a:xfrm>
          <a:off x="0" y="22860000"/>
          <a:ext cx="10002491" cy="7729198"/>
        </a:xfrm>
        <a:prstGeom prst="rect">
          <a:avLst/>
        </a:prstGeom>
      </xdr:spPr>
    </xdr:pic>
    <xdr:clientData/>
  </xdr:twoCellAnchor>
  <xdr:twoCellAnchor editAs="oneCell">
    <xdr:from>
      <xdr:col>0</xdr:col>
      <xdr:colOff>0</xdr:colOff>
      <xdr:row>40</xdr:row>
      <xdr:rowOff>21411</xdr:rowOff>
    </xdr:from>
    <xdr:to>
      <xdr:col>16</xdr:col>
      <xdr:colOff>304309</xdr:colOff>
      <xdr:row>80</xdr:row>
      <xdr:rowOff>130609</xdr:rowOff>
    </xdr:to>
    <xdr:pic>
      <xdr:nvPicPr>
        <xdr:cNvPr id="4" name="Picture 3" descr="sa_EWG_780Bottom_pSH.png"/>
        <xdr:cNvPicPr>
          <a:picLocks noChangeAspect="1"/>
        </xdr:cNvPicPr>
      </xdr:nvPicPr>
      <xdr:blipFill>
        <a:blip xmlns:r="http://schemas.openxmlformats.org/officeDocument/2006/relationships" r:embed="rId2" cstate="email"/>
        <a:stretch>
          <a:fillRect/>
        </a:stretch>
      </xdr:blipFill>
      <xdr:spPr>
        <a:xfrm>
          <a:off x="0" y="7641411"/>
          <a:ext cx="10002491" cy="7729198"/>
        </a:xfrm>
        <a:prstGeom prst="rect">
          <a:avLst/>
        </a:prstGeom>
      </xdr:spPr>
    </xdr:pic>
    <xdr:clientData/>
  </xdr:twoCellAnchor>
  <xdr:twoCellAnchor editAs="oneCell">
    <xdr:from>
      <xdr:col>0</xdr:col>
      <xdr:colOff>0</xdr:colOff>
      <xdr:row>0</xdr:row>
      <xdr:rowOff>59890</xdr:rowOff>
    </xdr:from>
    <xdr:to>
      <xdr:col>16</xdr:col>
      <xdr:colOff>304309</xdr:colOff>
      <xdr:row>40</xdr:row>
      <xdr:rowOff>169088</xdr:rowOff>
    </xdr:to>
    <xdr:pic>
      <xdr:nvPicPr>
        <xdr:cNvPr id="5" name="Picture 4" descr="sa_EWG_780Bottom_pts.png"/>
        <xdr:cNvPicPr>
          <a:picLocks noChangeAspect="1"/>
        </xdr:cNvPicPr>
      </xdr:nvPicPr>
      <xdr:blipFill>
        <a:blip xmlns:r="http://schemas.openxmlformats.org/officeDocument/2006/relationships" r:embed="rId3" cstate="email"/>
        <a:stretch>
          <a:fillRect/>
        </a:stretch>
      </xdr:blipFill>
      <xdr:spPr>
        <a:xfrm>
          <a:off x="0" y="59890"/>
          <a:ext cx="10002491" cy="7729198"/>
        </a:xfrm>
        <a:prstGeom prst="rect">
          <a:avLst/>
        </a:prstGeom>
      </xdr:spPr>
    </xdr:pic>
    <xdr:clientData/>
  </xdr:twoCellAnchor>
  <xdr:twoCellAnchor editAs="oneCell">
    <xdr:from>
      <xdr:col>0</xdr:col>
      <xdr:colOff>0</xdr:colOff>
      <xdr:row>80</xdr:row>
      <xdr:rowOff>21411</xdr:rowOff>
    </xdr:from>
    <xdr:to>
      <xdr:col>16</xdr:col>
      <xdr:colOff>304309</xdr:colOff>
      <xdr:row>120</xdr:row>
      <xdr:rowOff>130609</xdr:rowOff>
    </xdr:to>
    <xdr:pic>
      <xdr:nvPicPr>
        <xdr:cNvPr id="6" name="Picture 5" descr="sa_EWG_780Bottom_pWG.png"/>
        <xdr:cNvPicPr>
          <a:picLocks noChangeAspect="1"/>
        </xdr:cNvPicPr>
      </xdr:nvPicPr>
      <xdr:blipFill>
        <a:blip xmlns:r="http://schemas.openxmlformats.org/officeDocument/2006/relationships" r:embed="rId4" cstate="email"/>
        <a:stretch>
          <a:fillRect/>
        </a:stretch>
      </xdr:blipFill>
      <xdr:spPr>
        <a:xfrm>
          <a:off x="0" y="15261411"/>
          <a:ext cx="10002491" cy="7729198"/>
        </a:xfrm>
        <a:prstGeom prst="rect">
          <a:avLst/>
        </a:prstGeom>
      </xdr:spPr>
    </xdr:pic>
    <xdr:clientData/>
  </xdr:twoCellAnchor>
  <xdr:twoCellAnchor editAs="oneCell">
    <xdr:from>
      <xdr:col>16</xdr:col>
      <xdr:colOff>202432</xdr:colOff>
      <xdr:row>40</xdr:row>
      <xdr:rowOff>21411</xdr:rowOff>
    </xdr:from>
    <xdr:to>
      <xdr:col>32</xdr:col>
      <xdr:colOff>506741</xdr:colOff>
      <xdr:row>80</xdr:row>
      <xdr:rowOff>130609</xdr:rowOff>
    </xdr:to>
    <xdr:pic>
      <xdr:nvPicPr>
        <xdr:cNvPr id="8" name="Picture 7" descr="sa_EWG_CapeLookout_pSH.png"/>
        <xdr:cNvPicPr>
          <a:picLocks noChangeAspect="1"/>
        </xdr:cNvPicPr>
      </xdr:nvPicPr>
      <xdr:blipFill>
        <a:blip xmlns:r="http://schemas.openxmlformats.org/officeDocument/2006/relationships" r:embed="rId5" cstate="email"/>
        <a:stretch>
          <a:fillRect/>
        </a:stretch>
      </xdr:blipFill>
      <xdr:spPr>
        <a:xfrm>
          <a:off x="9900614" y="7641411"/>
          <a:ext cx="10002491" cy="7729198"/>
        </a:xfrm>
        <a:prstGeom prst="rect">
          <a:avLst/>
        </a:prstGeom>
      </xdr:spPr>
    </xdr:pic>
    <xdr:clientData/>
  </xdr:twoCellAnchor>
  <xdr:twoCellAnchor editAs="oneCell">
    <xdr:from>
      <xdr:col>16</xdr:col>
      <xdr:colOff>152645</xdr:colOff>
      <xdr:row>0</xdr:row>
      <xdr:rowOff>21411</xdr:rowOff>
    </xdr:from>
    <xdr:to>
      <xdr:col>32</xdr:col>
      <xdr:colOff>456954</xdr:colOff>
      <xdr:row>40</xdr:row>
      <xdr:rowOff>130609</xdr:rowOff>
    </xdr:to>
    <xdr:pic>
      <xdr:nvPicPr>
        <xdr:cNvPr id="9" name="Picture 8" descr="sa_EWG_CapeLookout_pts.png"/>
        <xdr:cNvPicPr>
          <a:picLocks noChangeAspect="1"/>
        </xdr:cNvPicPr>
      </xdr:nvPicPr>
      <xdr:blipFill>
        <a:blip xmlns:r="http://schemas.openxmlformats.org/officeDocument/2006/relationships" r:embed="rId6" cstate="email"/>
        <a:stretch>
          <a:fillRect/>
        </a:stretch>
      </xdr:blipFill>
      <xdr:spPr>
        <a:xfrm>
          <a:off x="9850827" y="21411"/>
          <a:ext cx="10002491" cy="7729198"/>
        </a:xfrm>
        <a:prstGeom prst="rect">
          <a:avLst/>
        </a:prstGeom>
      </xdr:spPr>
    </xdr:pic>
    <xdr:clientData/>
  </xdr:twoCellAnchor>
  <xdr:twoCellAnchor editAs="oneCell">
    <xdr:from>
      <xdr:col>17</xdr:col>
      <xdr:colOff>0</xdr:colOff>
      <xdr:row>83</xdr:row>
      <xdr:rowOff>0</xdr:rowOff>
    </xdr:from>
    <xdr:to>
      <xdr:col>43</xdr:col>
      <xdr:colOff>592791</xdr:colOff>
      <xdr:row>133</xdr:row>
      <xdr:rowOff>133350</xdr:rowOff>
    </xdr:to>
    <xdr:pic>
      <xdr:nvPicPr>
        <xdr:cNvPr id="10" name="Picture 9" descr="PushBottonHill_3d_2.jpg"/>
        <xdr:cNvPicPr>
          <a:picLocks noChangeAspect="1"/>
        </xdr:cNvPicPr>
      </xdr:nvPicPr>
      <xdr:blipFill>
        <a:blip xmlns:r="http://schemas.openxmlformats.org/officeDocument/2006/relationships" r:embed="rId7" cstate="email"/>
        <a:stretch>
          <a:fillRect/>
        </a:stretch>
      </xdr:blipFill>
      <xdr:spPr>
        <a:xfrm>
          <a:off x="10287000" y="15811500"/>
          <a:ext cx="16325850" cy="9658350"/>
        </a:xfrm>
        <a:prstGeom prst="rect">
          <a:avLst/>
        </a:prstGeom>
      </xdr:spPr>
    </xdr:pic>
    <xdr:clientData/>
  </xdr:twoCellAnchor>
  <xdr:twoCellAnchor>
    <xdr:from>
      <xdr:col>23</xdr:col>
      <xdr:colOff>599005</xdr:colOff>
      <xdr:row>113</xdr:row>
      <xdr:rowOff>0</xdr:rowOff>
    </xdr:from>
    <xdr:to>
      <xdr:col>30</xdr:col>
      <xdr:colOff>0</xdr:colOff>
      <xdr:row>119</xdr:row>
      <xdr:rowOff>0</xdr:rowOff>
    </xdr:to>
    <xdr:sp macro="" textlink="">
      <xdr:nvSpPr>
        <xdr:cNvPr id="11" name="TextBox 10"/>
        <xdr:cNvSpPr txBox="1"/>
      </xdr:nvSpPr>
      <xdr:spPr>
        <a:xfrm>
          <a:off x="14516711" y="21526500"/>
          <a:ext cx="3636818" cy="1143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lang="en-US" sz="2400" b="1"/>
            <a:t>PUSH BUTTON HILL</a:t>
          </a:r>
        </a:p>
      </xdr:txBody>
    </xdr:sp>
    <xdr:clientData/>
  </xdr:twoCellAnchor>
  <xdr:twoCellAnchor editAs="oneCell">
    <xdr:from>
      <xdr:col>0</xdr:col>
      <xdr:colOff>0</xdr:colOff>
      <xdr:row>160</xdr:row>
      <xdr:rowOff>123264</xdr:rowOff>
    </xdr:from>
    <xdr:to>
      <xdr:col>16</xdr:col>
      <xdr:colOff>376028</xdr:colOff>
      <xdr:row>201</xdr:row>
      <xdr:rowOff>84785</xdr:rowOff>
    </xdr:to>
    <xdr:pic>
      <xdr:nvPicPr>
        <xdr:cNvPr id="12" name="Picture 11" descr="sa_EWG_noaacharts_PushButtonHill.png"/>
        <xdr:cNvPicPr>
          <a:picLocks noChangeAspect="1"/>
        </xdr:cNvPicPr>
      </xdr:nvPicPr>
      <xdr:blipFill>
        <a:blip xmlns:r="http://schemas.openxmlformats.org/officeDocument/2006/relationships" r:embed="rId8" cstate="print"/>
        <a:stretch>
          <a:fillRect/>
        </a:stretch>
      </xdr:blipFill>
      <xdr:spPr>
        <a:xfrm>
          <a:off x="0" y="30603264"/>
          <a:ext cx="10057910" cy="7772021"/>
        </a:xfrm>
        <a:prstGeom prst="rect">
          <a:avLst/>
        </a:prstGeom>
      </xdr:spPr>
    </xdr:pic>
    <xdr:clientData/>
  </xdr:twoCellAnchor>
  <xdr:twoCellAnchor editAs="oneCell">
    <xdr:from>
      <xdr:col>16</xdr:col>
      <xdr:colOff>273265</xdr:colOff>
      <xdr:row>160</xdr:row>
      <xdr:rowOff>123264</xdr:rowOff>
    </xdr:from>
    <xdr:to>
      <xdr:col>33</xdr:col>
      <xdr:colOff>44175</xdr:colOff>
      <xdr:row>201</xdr:row>
      <xdr:rowOff>84785</xdr:rowOff>
    </xdr:to>
    <xdr:pic>
      <xdr:nvPicPr>
        <xdr:cNvPr id="13" name="Picture 12" descr="sa_EWG_noaacharts_WarsawHole.png"/>
        <xdr:cNvPicPr>
          <a:picLocks noChangeAspect="1"/>
        </xdr:cNvPicPr>
      </xdr:nvPicPr>
      <xdr:blipFill>
        <a:blip xmlns:r="http://schemas.openxmlformats.org/officeDocument/2006/relationships" r:embed="rId9" cstate="print"/>
        <a:stretch>
          <a:fillRect/>
        </a:stretch>
      </xdr:blipFill>
      <xdr:spPr>
        <a:xfrm>
          <a:off x="9955147" y="30603264"/>
          <a:ext cx="10057910" cy="77720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514350</xdr:colOff>
      <xdr:row>28</xdr:row>
      <xdr:rowOff>66675</xdr:rowOff>
    </xdr:from>
    <xdr:to>
      <xdr:col>6</xdr:col>
      <xdr:colOff>238125</xdr:colOff>
      <xdr:row>42</xdr:row>
      <xdr:rowOff>142875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76200</xdr:colOff>
      <xdr:row>28</xdr:row>
      <xdr:rowOff>76200</xdr:rowOff>
    </xdr:from>
    <xdr:to>
      <xdr:col>15</xdr:col>
      <xdr:colOff>142875</xdr:colOff>
      <xdr:row>42</xdr:row>
      <xdr:rowOff>152400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219075</xdr:colOff>
      <xdr:row>28</xdr:row>
      <xdr:rowOff>66675</xdr:rowOff>
    </xdr:from>
    <xdr:to>
      <xdr:col>23</xdr:col>
      <xdr:colOff>238125</xdr:colOff>
      <xdr:row>42</xdr:row>
      <xdr:rowOff>142875</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23</xdr:col>
      <xdr:colOff>285750</xdr:colOff>
      <xdr:row>28</xdr:row>
      <xdr:rowOff>76200</xdr:rowOff>
    </xdr:from>
    <xdr:to>
      <xdr:col>27</xdr:col>
      <xdr:colOff>1495425</xdr:colOff>
      <xdr:row>42</xdr:row>
      <xdr:rowOff>152400</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542925</xdr:colOff>
      <xdr:row>43</xdr:row>
      <xdr:rowOff>9525</xdr:rowOff>
    </xdr:from>
    <xdr:to>
      <xdr:col>6</xdr:col>
      <xdr:colOff>266700</xdr:colOff>
      <xdr:row>57</xdr:row>
      <xdr:rowOff>85725</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43</xdr:row>
      <xdr:rowOff>0</xdr:rowOff>
    </xdr:from>
    <xdr:to>
      <xdr:col>14</xdr:col>
      <xdr:colOff>419100</xdr:colOff>
      <xdr:row>57</xdr:row>
      <xdr:rowOff>76200</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36</xdr:col>
      <xdr:colOff>331304</xdr:colOff>
      <xdr:row>1</xdr:row>
      <xdr:rowOff>115958</xdr:rowOff>
    </xdr:from>
    <xdr:to>
      <xdr:col>42</xdr:col>
      <xdr:colOff>430696</xdr:colOff>
      <xdr:row>2</xdr:row>
      <xdr:rowOff>256762</xdr:rowOff>
    </xdr:to>
    <xdr:sp macro="" textlink="">
      <xdr:nvSpPr>
        <xdr:cNvPr id="2" name="TextBox 1"/>
        <xdr:cNvSpPr txBox="1"/>
      </xdr:nvSpPr>
      <xdr:spPr>
        <a:xfrm>
          <a:off x="6344478" y="306458"/>
          <a:ext cx="3776870" cy="3313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MPA</a:t>
          </a:r>
          <a:r>
            <a:rPr lang="en-US" sz="1100" baseline="0"/>
            <a:t> Efficiency as determined by dividing through by unit area.</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456821</xdr:colOff>
      <xdr:row>52</xdr:row>
      <xdr:rowOff>151910</xdr:rowOff>
    </xdr:to>
    <xdr:pic>
      <xdr:nvPicPr>
        <xdr:cNvPr id="2" name="Picture 1" descr="sa_EWG_PointObs_WG.png"/>
        <xdr:cNvPicPr>
          <a:picLocks noChangeAspect="1"/>
        </xdr:cNvPicPr>
      </xdr:nvPicPr>
      <xdr:blipFill>
        <a:blip xmlns:r="http://schemas.openxmlformats.org/officeDocument/2006/relationships" r:embed="rId1" cstate="email"/>
        <a:stretch>
          <a:fillRect/>
        </a:stretch>
      </xdr:blipFill>
      <xdr:spPr>
        <a:xfrm>
          <a:off x="0" y="0"/>
          <a:ext cx="7772021" cy="10057910"/>
        </a:xfrm>
        <a:prstGeom prst="rect">
          <a:avLst/>
        </a:prstGeom>
      </xdr:spPr>
    </xdr:pic>
    <xdr:clientData/>
  </xdr:twoCellAnchor>
  <xdr:twoCellAnchor editAs="oneCell">
    <xdr:from>
      <xdr:col>12</xdr:col>
      <xdr:colOff>152779</xdr:colOff>
      <xdr:row>0</xdr:row>
      <xdr:rowOff>0</xdr:rowOff>
    </xdr:from>
    <xdr:to>
      <xdr:col>25</xdr:col>
      <xdr:colOff>0</xdr:colOff>
      <xdr:row>52</xdr:row>
      <xdr:rowOff>151910</xdr:rowOff>
    </xdr:to>
    <xdr:pic>
      <xdr:nvPicPr>
        <xdr:cNvPr id="4" name="Picture 3" descr="sa_EWG_PointObs_SH.png"/>
        <xdr:cNvPicPr>
          <a:picLocks noChangeAspect="1"/>
        </xdr:cNvPicPr>
      </xdr:nvPicPr>
      <xdr:blipFill>
        <a:blip xmlns:r="http://schemas.openxmlformats.org/officeDocument/2006/relationships" r:embed="rId2" cstate="email"/>
        <a:stretch>
          <a:fillRect/>
        </a:stretch>
      </xdr:blipFill>
      <xdr:spPr>
        <a:xfrm>
          <a:off x="7467979" y="0"/>
          <a:ext cx="7772021" cy="100579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456821</xdr:colOff>
      <xdr:row>52</xdr:row>
      <xdr:rowOff>151910</xdr:rowOff>
    </xdr:to>
    <xdr:pic>
      <xdr:nvPicPr>
        <xdr:cNvPr id="2" name="Picture 1" descr="sa_EWG_hydrography.png"/>
        <xdr:cNvPicPr>
          <a:picLocks noChangeAspect="1"/>
        </xdr:cNvPicPr>
      </xdr:nvPicPr>
      <xdr:blipFill>
        <a:blip xmlns:r="http://schemas.openxmlformats.org/officeDocument/2006/relationships" r:embed="rId1" cstate="email"/>
        <a:stretch>
          <a:fillRect/>
        </a:stretch>
      </xdr:blipFill>
      <xdr:spPr>
        <a:xfrm>
          <a:off x="0" y="0"/>
          <a:ext cx="7772021" cy="1005791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32</xdr:col>
      <xdr:colOff>305290</xdr:colOff>
      <xdr:row>0</xdr:row>
      <xdr:rowOff>19240</xdr:rowOff>
    </xdr:from>
    <xdr:to>
      <xdr:col>49</xdr:col>
      <xdr:colOff>0</xdr:colOff>
      <xdr:row>40</xdr:row>
      <xdr:rowOff>171261</xdr:rowOff>
    </xdr:to>
    <xdr:pic>
      <xdr:nvPicPr>
        <xdr:cNvPr id="2" name="Picture 1" descr="sa_EWG_SouthernNC_pts.png"/>
        <xdr:cNvPicPr>
          <a:picLocks noChangeAspect="1"/>
        </xdr:cNvPicPr>
      </xdr:nvPicPr>
      <xdr:blipFill>
        <a:blip xmlns:r="http://schemas.openxmlformats.org/officeDocument/2006/relationships" r:embed="rId1" cstate="email"/>
        <a:stretch>
          <a:fillRect/>
        </a:stretch>
      </xdr:blipFill>
      <xdr:spPr>
        <a:xfrm>
          <a:off x="19812490" y="19240"/>
          <a:ext cx="10057910" cy="7772021"/>
        </a:xfrm>
        <a:prstGeom prst="rect">
          <a:avLst/>
        </a:prstGeom>
      </xdr:spPr>
    </xdr:pic>
    <xdr:clientData/>
  </xdr:twoCellAnchor>
  <xdr:twoCellAnchor editAs="oneCell">
    <xdr:from>
      <xdr:col>0</xdr:col>
      <xdr:colOff>0</xdr:colOff>
      <xdr:row>121</xdr:row>
      <xdr:rowOff>0</xdr:rowOff>
    </xdr:from>
    <xdr:to>
      <xdr:col>16</xdr:col>
      <xdr:colOff>304310</xdr:colOff>
      <xdr:row>161</xdr:row>
      <xdr:rowOff>152021</xdr:rowOff>
    </xdr:to>
    <xdr:pic>
      <xdr:nvPicPr>
        <xdr:cNvPr id="3" name="Picture 2" descr="sa_EWG_780Bottom_marmap.png"/>
        <xdr:cNvPicPr>
          <a:picLocks noChangeAspect="1"/>
        </xdr:cNvPicPr>
      </xdr:nvPicPr>
      <xdr:blipFill>
        <a:blip xmlns:r="http://schemas.openxmlformats.org/officeDocument/2006/relationships" r:embed="rId2" cstate="email"/>
        <a:stretch>
          <a:fillRect/>
        </a:stretch>
      </xdr:blipFill>
      <xdr:spPr>
        <a:xfrm>
          <a:off x="0" y="23050500"/>
          <a:ext cx="10002492" cy="7772021"/>
        </a:xfrm>
        <a:prstGeom prst="rect">
          <a:avLst/>
        </a:prstGeom>
      </xdr:spPr>
    </xdr:pic>
    <xdr:clientData/>
  </xdr:twoCellAnchor>
  <xdr:twoCellAnchor editAs="oneCell">
    <xdr:from>
      <xdr:col>0</xdr:col>
      <xdr:colOff>0</xdr:colOff>
      <xdr:row>40</xdr:row>
      <xdr:rowOff>66189</xdr:rowOff>
    </xdr:from>
    <xdr:to>
      <xdr:col>16</xdr:col>
      <xdr:colOff>304310</xdr:colOff>
      <xdr:row>81</xdr:row>
      <xdr:rowOff>27710</xdr:rowOff>
    </xdr:to>
    <xdr:pic>
      <xdr:nvPicPr>
        <xdr:cNvPr id="4" name="Picture 3" descr="sa_EWG_780Bottom_pSH.png"/>
        <xdr:cNvPicPr>
          <a:picLocks noChangeAspect="1"/>
        </xdr:cNvPicPr>
      </xdr:nvPicPr>
      <xdr:blipFill>
        <a:blip xmlns:r="http://schemas.openxmlformats.org/officeDocument/2006/relationships" r:embed="rId3" cstate="email"/>
        <a:stretch>
          <a:fillRect/>
        </a:stretch>
      </xdr:blipFill>
      <xdr:spPr>
        <a:xfrm>
          <a:off x="0" y="7686189"/>
          <a:ext cx="10002492" cy="7772021"/>
        </a:xfrm>
        <a:prstGeom prst="rect">
          <a:avLst/>
        </a:prstGeom>
      </xdr:spPr>
    </xdr:pic>
    <xdr:clientData/>
  </xdr:twoCellAnchor>
  <xdr:twoCellAnchor editAs="oneCell">
    <xdr:from>
      <xdr:col>0</xdr:col>
      <xdr:colOff>0</xdr:colOff>
      <xdr:row>0</xdr:row>
      <xdr:rowOff>38479</xdr:rowOff>
    </xdr:from>
    <xdr:to>
      <xdr:col>16</xdr:col>
      <xdr:colOff>304310</xdr:colOff>
      <xdr:row>41</xdr:row>
      <xdr:rowOff>0</xdr:rowOff>
    </xdr:to>
    <xdr:pic>
      <xdr:nvPicPr>
        <xdr:cNvPr id="5" name="Picture 4" descr="sa_EWG_780Bottom_pts.png"/>
        <xdr:cNvPicPr>
          <a:picLocks noChangeAspect="1"/>
        </xdr:cNvPicPr>
      </xdr:nvPicPr>
      <xdr:blipFill>
        <a:blip xmlns:r="http://schemas.openxmlformats.org/officeDocument/2006/relationships" r:embed="rId4" cstate="email"/>
        <a:stretch>
          <a:fillRect/>
        </a:stretch>
      </xdr:blipFill>
      <xdr:spPr>
        <a:xfrm>
          <a:off x="0" y="38479"/>
          <a:ext cx="10057910" cy="7772021"/>
        </a:xfrm>
        <a:prstGeom prst="rect">
          <a:avLst/>
        </a:prstGeom>
      </xdr:spPr>
    </xdr:pic>
    <xdr:clientData/>
  </xdr:twoCellAnchor>
  <xdr:twoCellAnchor editAs="oneCell">
    <xdr:from>
      <xdr:col>0</xdr:col>
      <xdr:colOff>0</xdr:colOff>
      <xdr:row>80</xdr:row>
      <xdr:rowOff>66189</xdr:rowOff>
    </xdr:from>
    <xdr:to>
      <xdr:col>16</xdr:col>
      <xdr:colOff>304310</xdr:colOff>
      <xdr:row>121</xdr:row>
      <xdr:rowOff>27710</xdr:rowOff>
    </xdr:to>
    <xdr:pic>
      <xdr:nvPicPr>
        <xdr:cNvPr id="6" name="Picture 5" descr="sa_EWG_780Bottom_pWG.png"/>
        <xdr:cNvPicPr>
          <a:picLocks noChangeAspect="1"/>
        </xdr:cNvPicPr>
      </xdr:nvPicPr>
      <xdr:blipFill>
        <a:blip xmlns:r="http://schemas.openxmlformats.org/officeDocument/2006/relationships" r:embed="rId5" cstate="email"/>
        <a:stretch>
          <a:fillRect/>
        </a:stretch>
      </xdr:blipFill>
      <xdr:spPr>
        <a:xfrm>
          <a:off x="0" y="15306189"/>
          <a:ext cx="10002492" cy="7772021"/>
        </a:xfrm>
        <a:prstGeom prst="rect">
          <a:avLst/>
        </a:prstGeom>
      </xdr:spPr>
    </xdr:pic>
    <xdr:clientData/>
  </xdr:twoCellAnchor>
  <xdr:twoCellAnchor editAs="oneCell">
    <xdr:from>
      <xdr:col>16</xdr:col>
      <xdr:colOff>222562</xdr:colOff>
      <xdr:row>121</xdr:row>
      <xdr:rowOff>0</xdr:rowOff>
    </xdr:from>
    <xdr:to>
      <xdr:col>32</xdr:col>
      <xdr:colOff>526872</xdr:colOff>
      <xdr:row>161</xdr:row>
      <xdr:rowOff>152021</xdr:rowOff>
    </xdr:to>
    <xdr:pic>
      <xdr:nvPicPr>
        <xdr:cNvPr id="7" name="Picture 6" descr="sa_EWG_CapeLookout_marmap.png"/>
        <xdr:cNvPicPr>
          <a:picLocks noChangeAspect="1"/>
        </xdr:cNvPicPr>
      </xdr:nvPicPr>
      <xdr:blipFill>
        <a:blip xmlns:r="http://schemas.openxmlformats.org/officeDocument/2006/relationships" r:embed="rId6" cstate="email"/>
        <a:stretch>
          <a:fillRect/>
        </a:stretch>
      </xdr:blipFill>
      <xdr:spPr>
        <a:xfrm>
          <a:off x="9920744" y="23050500"/>
          <a:ext cx="10002492" cy="7772021"/>
        </a:xfrm>
        <a:prstGeom prst="rect">
          <a:avLst/>
        </a:prstGeom>
      </xdr:spPr>
    </xdr:pic>
    <xdr:clientData/>
  </xdr:twoCellAnchor>
  <xdr:twoCellAnchor editAs="oneCell">
    <xdr:from>
      <xdr:col>16</xdr:col>
      <xdr:colOff>202432</xdr:colOff>
      <xdr:row>40</xdr:row>
      <xdr:rowOff>66189</xdr:rowOff>
    </xdr:from>
    <xdr:to>
      <xdr:col>32</xdr:col>
      <xdr:colOff>506742</xdr:colOff>
      <xdr:row>81</xdr:row>
      <xdr:rowOff>27710</xdr:rowOff>
    </xdr:to>
    <xdr:pic>
      <xdr:nvPicPr>
        <xdr:cNvPr id="8" name="Picture 7" descr="sa_EWG_CapeLookout_pSH.png"/>
        <xdr:cNvPicPr>
          <a:picLocks noChangeAspect="1"/>
        </xdr:cNvPicPr>
      </xdr:nvPicPr>
      <xdr:blipFill>
        <a:blip xmlns:r="http://schemas.openxmlformats.org/officeDocument/2006/relationships" r:embed="rId7" cstate="email"/>
        <a:stretch>
          <a:fillRect/>
        </a:stretch>
      </xdr:blipFill>
      <xdr:spPr>
        <a:xfrm>
          <a:off x="9900614" y="7686189"/>
          <a:ext cx="10002492" cy="7772021"/>
        </a:xfrm>
        <a:prstGeom prst="rect">
          <a:avLst/>
        </a:prstGeom>
      </xdr:spPr>
    </xdr:pic>
    <xdr:clientData/>
  </xdr:twoCellAnchor>
  <xdr:twoCellAnchor editAs="oneCell">
    <xdr:from>
      <xdr:col>16</xdr:col>
      <xdr:colOff>152645</xdr:colOff>
      <xdr:row>0</xdr:row>
      <xdr:rowOff>0</xdr:rowOff>
    </xdr:from>
    <xdr:to>
      <xdr:col>32</xdr:col>
      <xdr:colOff>456955</xdr:colOff>
      <xdr:row>40</xdr:row>
      <xdr:rowOff>152021</xdr:rowOff>
    </xdr:to>
    <xdr:pic>
      <xdr:nvPicPr>
        <xdr:cNvPr id="9" name="Picture 8" descr="sa_EWG_CapeLookout_pts.png"/>
        <xdr:cNvPicPr>
          <a:picLocks noChangeAspect="1"/>
        </xdr:cNvPicPr>
      </xdr:nvPicPr>
      <xdr:blipFill>
        <a:blip xmlns:r="http://schemas.openxmlformats.org/officeDocument/2006/relationships" r:embed="rId8" cstate="email"/>
        <a:stretch>
          <a:fillRect/>
        </a:stretch>
      </xdr:blipFill>
      <xdr:spPr>
        <a:xfrm>
          <a:off x="9906245" y="0"/>
          <a:ext cx="10057910" cy="7772021"/>
        </a:xfrm>
        <a:prstGeom prst="rect">
          <a:avLst/>
        </a:prstGeom>
      </xdr:spPr>
    </xdr:pic>
    <xdr:clientData/>
  </xdr:twoCellAnchor>
  <xdr:twoCellAnchor editAs="oneCell">
    <xdr:from>
      <xdr:col>16</xdr:col>
      <xdr:colOff>172776</xdr:colOff>
      <xdr:row>80</xdr:row>
      <xdr:rowOff>104668</xdr:rowOff>
    </xdr:from>
    <xdr:to>
      <xdr:col>32</xdr:col>
      <xdr:colOff>486611</xdr:colOff>
      <xdr:row>121</xdr:row>
      <xdr:rowOff>66189</xdr:rowOff>
    </xdr:to>
    <xdr:pic>
      <xdr:nvPicPr>
        <xdr:cNvPr id="10" name="Picture 9" descr="sa_EWG_CapeLookout_pWG.png"/>
        <xdr:cNvPicPr>
          <a:picLocks noChangeAspect="1"/>
        </xdr:cNvPicPr>
      </xdr:nvPicPr>
      <xdr:blipFill>
        <a:blip xmlns:r="http://schemas.openxmlformats.org/officeDocument/2006/relationships" r:embed="rId9" cstate="email"/>
        <a:stretch>
          <a:fillRect/>
        </a:stretch>
      </xdr:blipFill>
      <xdr:spPr>
        <a:xfrm>
          <a:off x="9870958" y="15344668"/>
          <a:ext cx="10012017" cy="7772021"/>
        </a:xfrm>
        <a:prstGeom prst="rect">
          <a:avLst/>
        </a:prstGeom>
      </xdr:spPr>
    </xdr:pic>
    <xdr:clientData/>
  </xdr:twoCellAnchor>
  <xdr:twoCellAnchor editAs="oneCell">
    <xdr:from>
      <xdr:col>32</xdr:col>
      <xdr:colOff>445125</xdr:colOff>
      <xdr:row>121</xdr:row>
      <xdr:rowOff>37721</xdr:rowOff>
    </xdr:from>
    <xdr:to>
      <xdr:col>49</xdr:col>
      <xdr:colOff>130310</xdr:colOff>
      <xdr:row>161</xdr:row>
      <xdr:rowOff>189742</xdr:rowOff>
    </xdr:to>
    <xdr:pic>
      <xdr:nvPicPr>
        <xdr:cNvPr id="11" name="Picture 10" descr="sa_EWG_SnowyWreck_marmap.png"/>
        <xdr:cNvPicPr>
          <a:picLocks noChangeAspect="1"/>
        </xdr:cNvPicPr>
      </xdr:nvPicPr>
      <xdr:blipFill>
        <a:blip xmlns:r="http://schemas.openxmlformats.org/officeDocument/2006/relationships" r:embed="rId10" cstate="email"/>
        <a:stretch>
          <a:fillRect/>
        </a:stretch>
      </xdr:blipFill>
      <xdr:spPr>
        <a:xfrm>
          <a:off x="19841489" y="23088221"/>
          <a:ext cx="9989503" cy="7772021"/>
        </a:xfrm>
        <a:prstGeom prst="rect">
          <a:avLst/>
        </a:prstGeom>
      </xdr:spPr>
    </xdr:pic>
    <xdr:clientData/>
  </xdr:twoCellAnchor>
  <xdr:twoCellAnchor editAs="oneCell">
    <xdr:from>
      <xdr:col>32</xdr:col>
      <xdr:colOff>401689</xdr:colOff>
      <xdr:row>40</xdr:row>
      <xdr:rowOff>66189</xdr:rowOff>
    </xdr:from>
    <xdr:to>
      <xdr:col>49</xdr:col>
      <xdr:colOff>86874</xdr:colOff>
      <xdr:row>81</xdr:row>
      <xdr:rowOff>27710</xdr:rowOff>
    </xdr:to>
    <xdr:pic>
      <xdr:nvPicPr>
        <xdr:cNvPr id="12" name="Picture 11" descr="sa_EWG_SnowyWreck_pSH.png"/>
        <xdr:cNvPicPr>
          <a:picLocks noChangeAspect="1"/>
        </xdr:cNvPicPr>
      </xdr:nvPicPr>
      <xdr:blipFill>
        <a:blip xmlns:r="http://schemas.openxmlformats.org/officeDocument/2006/relationships" r:embed="rId11" cstate="email"/>
        <a:stretch>
          <a:fillRect/>
        </a:stretch>
      </xdr:blipFill>
      <xdr:spPr>
        <a:xfrm>
          <a:off x="19798053" y="7686189"/>
          <a:ext cx="9989503" cy="7772021"/>
        </a:xfrm>
        <a:prstGeom prst="rect">
          <a:avLst/>
        </a:prstGeom>
      </xdr:spPr>
    </xdr:pic>
    <xdr:clientData/>
  </xdr:twoCellAnchor>
  <xdr:twoCellAnchor editAs="oneCell">
    <xdr:from>
      <xdr:col>32</xdr:col>
      <xdr:colOff>358252</xdr:colOff>
      <xdr:row>80</xdr:row>
      <xdr:rowOff>66189</xdr:rowOff>
    </xdr:from>
    <xdr:to>
      <xdr:col>49</xdr:col>
      <xdr:colOff>43437</xdr:colOff>
      <xdr:row>121</xdr:row>
      <xdr:rowOff>27710</xdr:rowOff>
    </xdr:to>
    <xdr:pic>
      <xdr:nvPicPr>
        <xdr:cNvPr id="13" name="Picture 12" descr="sa_EWG_SnowyWreck_pWG.png"/>
        <xdr:cNvPicPr>
          <a:picLocks noChangeAspect="1"/>
        </xdr:cNvPicPr>
      </xdr:nvPicPr>
      <xdr:blipFill>
        <a:blip xmlns:r="http://schemas.openxmlformats.org/officeDocument/2006/relationships" r:embed="rId12" cstate="email"/>
        <a:stretch>
          <a:fillRect/>
        </a:stretch>
      </xdr:blipFill>
      <xdr:spPr>
        <a:xfrm>
          <a:off x="19754616" y="15306189"/>
          <a:ext cx="9989503" cy="7772021"/>
        </a:xfrm>
        <a:prstGeom prst="rect">
          <a:avLst/>
        </a:prstGeom>
      </xdr:spPr>
    </xdr:pic>
    <xdr:clientData/>
  </xdr:twoCellAnchor>
  <xdr:twoCellAnchor editAs="oneCell">
    <xdr:from>
      <xdr:col>0</xdr:col>
      <xdr:colOff>0</xdr:colOff>
      <xdr:row>162</xdr:row>
      <xdr:rowOff>0</xdr:rowOff>
    </xdr:from>
    <xdr:to>
      <xdr:col>26</xdr:col>
      <xdr:colOff>575830</xdr:colOff>
      <xdr:row>212</xdr:row>
      <xdr:rowOff>133350</xdr:rowOff>
    </xdr:to>
    <xdr:pic>
      <xdr:nvPicPr>
        <xdr:cNvPr id="14" name="Picture 13" descr="780 Bottom.jpg"/>
        <xdr:cNvPicPr>
          <a:picLocks noChangeAspect="1"/>
        </xdr:cNvPicPr>
      </xdr:nvPicPr>
      <xdr:blipFill>
        <a:blip xmlns:r="http://schemas.openxmlformats.org/officeDocument/2006/relationships" r:embed="rId13" cstate="email"/>
        <a:stretch>
          <a:fillRect/>
        </a:stretch>
      </xdr:blipFill>
      <xdr:spPr>
        <a:xfrm>
          <a:off x="0" y="30861000"/>
          <a:ext cx="16335375" cy="9658350"/>
        </a:xfrm>
        <a:prstGeom prst="rect">
          <a:avLst/>
        </a:prstGeom>
      </xdr:spPr>
    </xdr:pic>
    <xdr:clientData/>
  </xdr:twoCellAnchor>
  <xdr:twoCellAnchor>
    <xdr:from>
      <xdr:col>19</xdr:col>
      <xdr:colOff>0</xdr:colOff>
      <xdr:row>165</xdr:row>
      <xdr:rowOff>0</xdr:rowOff>
    </xdr:from>
    <xdr:to>
      <xdr:col>25</xdr:col>
      <xdr:colOff>0</xdr:colOff>
      <xdr:row>169</xdr:row>
      <xdr:rowOff>0</xdr:rowOff>
    </xdr:to>
    <xdr:sp macro="" textlink="">
      <xdr:nvSpPr>
        <xdr:cNvPr id="15" name="TextBox 14"/>
        <xdr:cNvSpPr txBox="1"/>
      </xdr:nvSpPr>
      <xdr:spPr>
        <a:xfrm>
          <a:off x="11516591" y="31432500"/>
          <a:ext cx="3636818"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1"/>
            <a:t>780 BOTTOM</a:t>
          </a:r>
        </a:p>
      </xdr:txBody>
    </xdr:sp>
    <xdr:clientData/>
  </xdr:twoCellAnchor>
  <xdr:twoCellAnchor editAs="oneCell">
    <xdr:from>
      <xdr:col>16</xdr:col>
      <xdr:colOff>519409</xdr:colOff>
      <xdr:row>212</xdr:row>
      <xdr:rowOff>121227</xdr:rowOff>
    </xdr:from>
    <xdr:to>
      <xdr:col>33</xdr:col>
      <xdr:colOff>273001</xdr:colOff>
      <xdr:row>253</xdr:row>
      <xdr:rowOff>82748</xdr:rowOff>
    </xdr:to>
    <xdr:pic>
      <xdr:nvPicPr>
        <xdr:cNvPr id="16" name="Picture 15" descr="sa_EWG_noaacharts_SnowyWreck.png"/>
        <xdr:cNvPicPr>
          <a:picLocks noChangeAspect="1"/>
        </xdr:cNvPicPr>
      </xdr:nvPicPr>
      <xdr:blipFill>
        <a:blip xmlns:r="http://schemas.openxmlformats.org/officeDocument/2006/relationships" r:embed="rId14" cstate="print"/>
        <a:stretch>
          <a:fillRect/>
        </a:stretch>
      </xdr:blipFill>
      <xdr:spPr>
        <a:xfrm>
          <a:off x="10217591" y="40507227"/>
          <a:ext cx="10057910" cy="7772021"/>
        </a:xfrm>
        <a:prstGeom prst="rect">
          <a:avLst/>
        </a:prstGeom>
      </xdr:spPr>
    </xdr:pic>
    <xdr:clientData/>
  </xdr:twoCellAnchor>
  <xdr:twoCellAnchor editAs="oneCell">
    <xdr:from>
      <xdr:col>0</xdr:col>
      <xdr:colOff>80727</xdr:colOff>
      <xdr:row>212</xdr:row>
      <xdr:rowOff>121227</xdr:rowOff>
    </xdr:from>
    <xdr:to>
      <xdr:col>16</xdr:col>
      <xdr:colOff>440455</xdr:colOff>
      <xdr:row>253</xdr:row>
      <xdr:rowOff>82748</xdr:rowOff>
    </xdr:to>
    <xdr:pic>
      <xdr:nvPicPr>
        <xdr:cNvPr id="17" name="Picture 16" descr="sa_EWG_noaacharts_780Bottom.png"/>
        <xdr:cNvPicPr>
          <a:picLocks noChangeAspect="1"/>
        </xdr:cNvPicPr>
      </xdr:nvPicPr>
      <xdr:blipFill>
        <a:blip xmlns:r="http://schemas.openxmlformats.org/officeDocument/2006/relationships" r:embed="rId15" cstate="print"/>
        <a:stretch>
          <a:fillRect/>
        </a:stretch>
      </xdr:blipFill>
      <xdr:spPr>
        <a:xfrm>
          <a:off x="80727" y="40507227"/>
          <a:ext cx="10057910" cy="7772021"/>
        </a:xfrm>
        <a:prstGeom prst="rect">
          <a:avLst/>
        </a:prstGeom>
      </xdr:spPr>
    </xdr:pic>
    <xdr:clientData/>
  </xdr:twoCellAnchor>
  <xdr:twoCellAnchor editAs="oneCell">
    <xdr:from>
      <xdr:col>33</xdr:col>
      <xdr:colOff>351954</xdr:colOff>
      <xdr:row>212</xdr:row>
      <xdr:rowOff>121227</xdr:rowOff>
    </xdr:from>
    <xdr:to>
      <xdr:col>50</xdr:col>
      <xdr:colOff>105546</xdr:colOff>
      <xdr:row>253</xdr:row>
      <xdr:rowOff>82748</xdr:rowOff>
    </xdr:to>
    <xdr:pic>
      <xdr:nvPicPr>
        <xdr:cNvPr id="18" name="Picture 17" descr="sa_EWG_noaacharts_CapeLookout.png"/>
        <xdr:cNvPicPr>
          <a:picLocks noChangeAspect="1"/>
        </xdr:cNvPicPr>
      </xdr:nvPicPr>
      <xdr:blipFill>
        <a:blip xmlns:r="http://schemas.openxmlformats.org/officeDocument/2006/relationships" r:embed="rId16" cstate="print"/>
        <a:stretch>
          <a:fillRect/>
        </a:stretch>
      </xdr:blipFill>
      <xdr:spPr>
        <a:xfrm>
          <a:off x="20354454" y="40507227"/>
          <a:ext cx="10057910" cy="777202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32</xdr:col>
      <xdr:colOff>305290</xdr:colOff>
      <xdr:row>0</xdr:row>
      <xdr:rowOff>41990</xdr:rowOff>
    </xdr:from>
    <xdr:to>
      <xdr:col>49</xdr:col>
      <xdr:colOff>0</xdr:colOff>
      <xdr:row>40</xdr:row>
      <xdr:rowOff>148511</xdr:rowOff>
    </xdr:to>
    <xdr:pic>
      <xdr:nvPicPr>
        <xdr:cNvPr id="2" name="Picture 1" descr="sa_EWG_SouthernNC_pts.png"/>
        <xdr:cNvPicPr>
          <a:picLocks noChangeAspect="1"/>
        </xdr:cNvPicPr>
      </xdr:nvPicPr>
      <xdr:blipFill>
        <a:blip xmlns:r="http://schemas.openxmlformats.org/officeDocument/2006/relationships" r:embed="rId1" cstate="email"/>
        <a:stretch>
          <a:fillRect/>
        </a:stretch>
      </xdr:blipFill>
      <xdr:spPr>
        <a:xfrm>
          <a:off x="19701654" y="41990"/>
          <a:ext cx="9999028" cy="7726521"/>
        </a:xfrm>
        <a:prstGeom prst="rect">
          <a:avLst/>
        </a:prstGeom>
      </xdr:spPr>
    </xdr:pic>
    <xdr:clientData/>
  </xdr:twoCellAnchor>
  <xdr:twoCellAnchor editAs="oneCell">
    <xdr:from>
      <xdr:col>0</xdr:col>
      <xdr:colOff>0</xdr:colOff>
      <xdr:row>120</xdr:row>
      <xdr:rowOff>0</xdr:rowOff>
    </xdr:from>
    <xdr:to>
      <xdr:col>16</xdr:col>
      <xdr:colOff>304310</xdr:colOff>
      <xdr:row>160</xdr:row>
      <xdr:rowOff>109198</xdr:rowOff>
    </xdr:to>
    <xdr:pic>
      <xdr:nvPicPr>
        <xdr:cNvPr id="3" name="Picture 2" descr="sa_EWG_780Bottom_marmap.png"/>
        <xdr:cNvPicPr>
          <a:picLocks noChangeAspect="1"/>
        </xdr:cNvPicPr>
      </xdr:nvPicPr>
      <xdr:blipFill>
        <a:blip xmlns:r="http://schemas.openxmlformats.org/officeDocument/2006/relationships" r:embed="rId2" cstate="email"/>
        <a:stretch>
          <a:fillRect/>
        </a:stretch>
      </xdr:blipFill>
      <xdr:spPr>
        <a:xfrm>
          <a:off x="0" y="22860000"/>
          <a:ext cx="10002492" cy="7729198"/>
        </a:xfrm>
        <a:prstGeom prst="rect">
          <a:avLst/>
        </a:prstGeom>
      </xdr:spPr>
    </xdr:pic>
    <xdr:clientData/>
  </xdr:twoCellAnchor>
  <xdr:twoCellAnchor editAs="oneCell">
    <xdr:from>
      <xdr:col>0</xdr:col>
      <xdr:colOff>0</xdr:colOff>
      <xdr:row>40</xdr:row>
      <xdr:rowOff>21411</xdr:rowOff>
    </xdr:from>
    <xdr:to>
      <xdr:col>16</xdr:col>
      <xdr:colOff>304310</xdr:colOff>
      <xdr:row>80</xdr:row>
      <xdr:rowOff>130609</xdr:rowOff>
    </xdr:to>
    <xdr:pic>
      <xdr:nvPicPr>
        <xdr:cNvPr id="4" name="Picture 3" descr="sa_EWG_780Bottom_pSH.png"/>
        <xdr:cNvPicPr>
          <a:picLocks noChangeAspect="1"/>
        </xdr:cNvPicPr>
      </xdr:nvPicPr>
      <xdr:blipFill>
        <a:blip xmlns:r="http://schemas.openxmlformats.org/officeDocument/2006/relationships" r:embed="rId3" cstate="email"/>
        <a:stretch>
          <a:fillRect/>
        </a:stretch>
      </xdr:blipFill>
      <xdr:spPr>
        <a:xfrm>
          <a:off x="0" y="7641411"/>
          <a:ext cx="10002492" cy="7729198"/>
        </a:xfrm>
        <a:prstGeom prst="rect">
          <a:avLst/>
        </a:prstGeom>
      </xdr:spPr>
    </xdr:pic>
    <xdr:clientData/>
  </xdr:twoCellAnchor>
  <xdr:twoCellAnchor editAs="oneCell">
    <xdr:from>
      <xdr:col>0</xdr:col>
      <xdr:colOff>0</xdr:colOff>
      <xdr:row>0</xdr:row>
      <xdr:rowOff>59890</xdr:rowOff>
    </xdr:from>
    <xdr:to>
      <xdr:col>16</xdr:col>
      <xdr:colOff>304310</xdr:colOff>
      <xdr:row>40</xdr:row>
      <xdr:rowOff>169088</xdr:rowOff>
    </xdr:to>
    <xdr:pic>
      <xdr:nvPicPr>
        <xdr:cNvPr id="5" name="Picture 4" descr="sa_EWG_780Bottom_pts.png"/>
        <xdr:cNvPicPr>
          <a:picLocks noChangeAspect="1"/>
        </xdr:cNvPicPr>
      </xdr:nvPicPr>
      <xdr:blipFill>
        <a:blip xmlns:r="http://schemas.openxmlformats.org/officeDocument/2006/relationships" r:embed="rId4" cstate="email"/>
        <a:stretch>
          <a:fillRect/>
        </a:stretch>
      </xdr:blipFill>
      <xdr:spPr>
        <a:xfrm>
          <a:off x="0" y="59890"/>
          <a:ext cx="10002492" cy="7729198"/>
        </a:xfrm>
        <a:prstGeom prst="rect">
          <a:avLst/>
        </a:prstGeom>
      </xdr:spPr>
    </xdr:pic>
    <xdr:clientData/>
  </xdr:twoCellAnchor>
  <xdr:twoCellAnchor editAs="oneCell">
    <xdr:from>
      <xdr:col>0</xdr:col>
      <xdr:colOff>0</xdr:colOff>
      <xdr:row>80</xdr:row>
      <xdr:rowOff>21411</xdr:rowOff>
    </xdr:from>
    <xdr:to>
      <xdr:col>16</xdr:col>
      <xdr:colOff>304310</xdr:colOff>
      <xdr:row>120</xdr:row>
      <xdr:rowOff>130609</xdr:rowOff>
    </xdr:to>
    <xdr:pic>
      <xdr:nvPicPr>
        <xdr:cNvPr id="6" name="Picture 5" descr="sa_EWG_780Bottom_pWG.png"/>
        <xdr:cNvPicPr>
          <a:picLocks noChangeAspect="1"/>
        </xdr:cNvPicPr>
      </xdr:nvPicPr>
      <xdr:blipFill>
        <a:blip xmlns:r="http://schemas.openxmlformats.org/officeDocument/2006/relationships" r:embed="rId5" cstate="email"/>
        <a:stretch>
          <a:fillRect/>
        </a:stretch>
      </xdr:blipFill>
      <xdr:spPr>
        <a:xfrm>
          <a:off x="0" y="15261411"/>
          <a:ext cx="10002492" cy="7729198"/>
        </a:xfrm>
        <a:prstGeom prst="rect">
          <a:avLst/>
        </a:prstGeom>
      </xdr:spPr>
    </xdr:pic>
    <xdr:clientData/>
  </xdr:twoCellAnchor>
  <xdr:twoCellAnchor editAs="oneCell">
    <xdr:from>
      <xdr:col>16</xdr:col>
      <xdr:colOff>222562</xdr:colOff>
      <xdr:row>120</xdr:row>
      <xdr:rowOff>0</xdr:rowOff>
    </xdr:from>
    <xdr:to>
      <xdr:col>32</xdr:col>
      <xdr:colOff>526872</xdr:colOff>
      <xdr:row>160</xdr:row>
      <xdr:rowOff>109198</xdr:rowOff>
    </xdr:to>
    <xdr:pic>
      <xdr:nvPicPr>
        <xdr:cNvPr id="7" name="Picture 6" descr="sa_EWG_CapeLookout_marmap.png"/>
        <xdr:cNvPicPr>
          <a:picLocks noChangeAspect="1"/>
        </xdr:cNvPicPr>
      </xdr:nvPicPr>
      <xdr:blipFill>
        <a:blip xmlns:r="http://schemas.openxmlformats.org/officeDocument/2006/relationships" r:embed="rId6" cstate="email"/>
        <a:stretch>
          <a:fillRect/>
        </a:stretch>
      </xdr:blipFill>
      <xdr:spPr>
        <a:xfrm>
          <a:off x="9920744" y="22860000"/>
          <a:ext cx="10002492" cy="7729198"/>
        </a:xfrm>
        <a:prstGeom prst="rect">
          <a:avLst/>
        </a:prstGeom>
      </xdr:spPr>
    </xdr:pic>
    <xdr:clientData/>
  </xdr:twoCellAnchor>
  <xdr:twoCellAnchor editAs="oneCell">
    <xdr:from>
      <xdr:col>16</xdr:col>
      <xdr:colOff>202432</xdr:colOff>
      <xdr:row>40</xdr:row>
      <xdr:rowOff>21411</xdr:rowOff>
    </xdr:from>
    <xdr:to>
      <xdr:col>32</xdr:col>
      <xdr:colOff>506742</xdr:colOff>
      <xdr:row>80</xdr:row>
      <xdr:rowOff>130609</xdr:rowOff>
    </xdr:to>
    <xdr:pic>
      <xdr:nvPicPr>
        <xdr:cNvPr id="8" name="Picture 7" descr="sa_EWG_CapeLookout_pSH.png"/>
        <xdr:cNvPicPr>
          <a:picLocks noChangeAspect="1"/>
        </xdr:cNvPicPr>
      </xdr:nvPicPr>
      <xdr:blipFill>
        <a:blip xmlns:r="http://schemas.openxmlformats.org/officeDocument/2006/relationships" r:embed="rId7" cstate="email"/>
        <a:stretch>
          <a:fillRect/>
        </a:stretch>
      </xdr:blipFill>
      <xdr:spPr>
        <a:xfrm>
          <a:off x="9900614" y="7641411"/>
          <a:ext cx="10002492" cy="7729198"/>
        </a:xfrm>
        <a:prstGeom prst="rect">
          <a:avLst/>
        </a:prstGeom>
      </xdr:spPr>
    </xdr:pic>
    <xdr:clientData/>
  </xdr:twoCellAnchor>
  <xdr:twoCellAnchor editAs="oneCell">
    <xdr:from>
      <xdr:col>16</xdr:col>
      <xdr:colOff>152645</xdr:colOff>
      <xdr:row>0</xdr:row>
      <xdr:rowOff>21411</xdr:rowOff>
    </xdr:from>
    <xdr:to>
      <xdr:col>32</xdr:col>
      <xdr:colOff>456955</xdr:colOff>
      <xdr:row>40</xdr:row>
      <xdr:rowOff>130609</xdr:rowOff>
    </xdr:to>
    <xdr:pic>
      <xdr:nvPicPr>
        <xdr:cNvPr id="9" name="Picture 8" descr="sa_EWG_CapeLookout_pts.png"/>
        <xdr:cNvPicPr>
          <a:picLocks noChangeAspect="1"/>
        </xdr:cNvPicPr>
      </xdr:nvPicPr>
      <xdr:blipFill>
        <a:blip xmlns:r="http://schemas.openxmlformats.org/officeDocument/2006/relationships" r:embed="rId8" cstate="email"/>
        <a:stretch>
          <a:fillRect/>
        </a:stretch>
      </xdr:blipFill>
      <xdr:spPr>
        <a:xfrm>
          <a:off x="9850827" y="21411"/>
          <a:ext cx="10002492" cy="7729198"/>
        </a:xfrm>
        <a:prstGeom prst="rect">
          <a:avLst/>
        </a:prstGeom>
      </xdr:spPr>
    </xdr:pic>
    <xdr:clientData/>
  </xdr:twoCellAnchor>
  <xdr:twoCellAnchor editAs="oneCell">
    <xdr:from>
      <xdr:col>16</xdr:col>
      <xdr:colOff>172776</xdr:colOff>
      <xdr:row>80</xdr:row>
      <xdr:rowOff>56210</xdr:rowOff>
    </xdr:from>
    <xdr:to>
      <xdr:col>32</xdr:col>
      <xdr:colOff>486611</xdr:colOff>
      <xdr:row>120</xdr:row>
      <xdr:rowOff>172768</xdr:rowOff>
    </xdr:to>
    <xdr:pic>
      <xdr:nvPicPr>
        <xdr:cNvPr id="10" name="Picture 9" descr="sa_EWG_CapeLookout_pWG.png"/>
        <xdr:cNvPicPr>
          <a:picLocks noChangeAspect="1"/>
        </xdr:cNvPicPr>
      </xdr:nvPicPr>
      <xdr:blipFill>
        <a:blip xmlns:r="http://schemas.openxmlformats.org/officeDocument/2006/relationships" r:embed="rId9" cstate="email"/>
        <a:stretch>
          <a:fillRect/>
        </a:stretch>
      </xdr:blipFill>
      <xdr:spPr>
        <a:xfrm>
          <a:off x="9870958" y="15296210"/>
          <a:ext cx="10012017" cy="7736558"/>
        </a:xfrm>
        <a:prstGeom prst="rect">
          <a:avLst/>
        </a:prstGeom>
      </xdr:spPr>
    </xdr:pic>
    <xdr:clientData/>
  </xdr:twoCellAnchor>
  <xdr:twoCellAnchor editAs="oneCell">
    <xdr:from>
      <xdr:col>32</xdr:col>
      <xdr:colOff>381002</xdr:colOff>
      <xdr:row>120</xdr:row>
      <xdr:rowOff>42740</xdr:rowOff>
    </xdr:from>
    <xdr:to>
      <xdr:col>49</xdr:col>
      <xdr:colOff>66187</xdr:colOff>
      <xdr:row>160</xdr:row>
      <xdr:rowOff>141901</xdr:rowOff>
    </xdr:to>
    <xdr:pic>
      <xdr:nvPicPr>
        <xdr:cNvPr id="11" name="Picture 10" descr="sa_EWG_SnowyWreck_marmap.png"/>
        <xdr:cNvPicPr>
          <a:picLocks noChangeAspect="1"/>
        </xdr:cNvPicPr>
      </xdr:nvPicPr>
      <xdr:blipFill>
        <a:blip xmlns:r="http://schemas.openxmlformats.org/officeDocument/2006/relationships" r:embed="rId10" cstate="email"/>
        <a:stretch>
          <a:fillRect/>
        </a:stretch>
      </xdr:blipFill>
      <xdr:spPr>
        <a:xfrm>
          <a:off x="19777366" y="22902740"/>
          <a:ext cx="9989503" cy="7719161"/>
        </a:xfrm>
        <a:prstGeom prst="rect">
          <a:avLst/>
        </a:prstGeom>
      </xdr:spPr>
    </xdr:pic>
    <xdr:clientData/>
  </xdr:twoCellAnchor>
  <xdr:twoCellAnchor editAs="oneCell">
    <xdr:from>
      <xdr:col>32</xdr:col>
      <xdr:colOff>401689</xdr:colOff>
      <xdr:row>40</xdr:row>
      <xdr:rowOff>26430</xdr:rowOff>
    </xdr:from>
    <xdr:to>
      <xdr:col>49</xdr:col>
      <xdr:colOff>86874</xdr:colOff>
      <xdr:row>80</xdr:row>
      <xdr:rowOff>125591</xdr:rowOff>
    </xdr:to>
    <xdr:pic>
      <xdr:nvPicPr>
        <xdr:cNvPr id="12" name="Picture 11" descr="sa_EWG_SnowyWreck_pSH.png"/>
        <xdr:cNvPicPr>
          <a:picLocks noChangeAspect="1"/>
        </xdr:cNvPicPr>
      </xdr:nvPicPr>
      <xdr:blipFill>
        <a:blip xmlns:r="http://schemas.openxmlformats.org/officeDocument/2006/relationships" r:embed="rId11" cstate="email"/>
        <a:stretch>
          <a:fillRect/>
        </a:stretch>
      </xdr:blipFill>
      <xdr:spPr>
        <a:xfrm>
          <a:off x="19798053" y="7646430"/>
          <a:ext cx="9989503" cy="7719161"/>
        </a:xfrm>
        <a:prstGeom prst="rect">
          <a:avLst/>
        </a:prstGeom>
      </xdr:spPr>
    </xdr:pic>
    <xdr:clientData/>
  </xdr:twoCellAnchor>
  <xdr:twoCellAnchor editAs="oneCell">
    <xdr:from>
      <xdr:col>32</xdr:col>
      <xdr:colOff>358252</xdr:colOff>
      <xdr:row>80</xdr:row>
      <xdr:rowOff>26430</xdr:rowOff>
    </xdr:from>
    <xdr:to>
      <xdr:col>49</xdr:col>
      <xdr:colOff>43437</xdr:colOff>
      <xdr:row>120</xdr:row>
      <xdr:rowOff>125591</xdr:rowOff>
    </xdr:to>
    <xdr:pic>
      <xdr:nvPicPr>
        <xdr:cNvPr id="13" name="Picture 12" descr="sa_EWG_SnowyWreck_pWG.png"/>
        <xdr:cNvPicPr>
          <a:picLocks noChangeAspect="1"/>
        </xdr:cNvPicPr>
      </xdr:nvPicPr>
      <xdr:blipFill>
        <a:blip xmlns:r="http://schemas.openxmlformats.org/officeDocument/2006/relationships" r:embed="rId12" cstate="email"/>
        <a:stretch>
          <a:fillRect/>
        </a:stretch>
      </xdr:blipFill>
      <xdr:spPr>
        <a:xfrm>
          <a:off x="19754616" y="15266430"/>
          <a:ext cx="9989503" cy="7719161"/>
        </a:xfrm>
        <a:prstGeom prst="rect">
          <a:avLst/>
        </a:prstGeom>
      </xdr:spPr>
    </xdr:pic>
    <xdr:clientData/>
  </xdr:twoCellAnchor>
  <xdr:twoCellAnchor editAs="oneCell">
    <xdr:from>
      <xdr:col>0</xdr:col>
      <xdr:colOff>0</xdr:colOff>
      <xdr:row>160</xdr:row>
      <xdr:rowOff>130610</xdr:rowOff>
    </xdr:from>
    <xdr:to>
      <xdr:col>16</xdr:col>
      <xdr:colOff>304309</xdr:colOff>
      <xdr:row>201</xdr:row>
      <xdr:rowOff>49308</xdr:rowOff>
    </xdr:to>
    <xdr:pic>
      <xdr:nvPicPr>
        <xdr:cNvPr id="14" name="Picture 13" descr="sa_EWG_780Bottom_marmap.png"/>
        <xdr:cNvPicPr>
          <a:picLocks noChangeAspect="1"/>
        </xdr:cNvPicPr>
      </xdr:nvPicPr>
      <xdr:blipFill>
        <a:blip xmlns:r="http://schemas.openxmlformats.org/officeDocument/2006/relationships" r:embed="rId13" cstate="email"/>
        <a:stretch>
          <a:fillRect/>
        </a:stretch>
      </xdr:blipFill>
      <xdr:spPr>
        <a:xfrm>
          <a:off x="0" y="30610610"/>
          <a:ext cx="10002491" cy="7729198"/>
        </a:xfrm>
        <a:prstGeom prst="rect">
          <a:avLst/>
        </a:prstGeom>
      </xdr:spPr>
    </xdr:pic>
    <xdr:clientData/>
  </xdr:twoCellAnchor>
  <xdr:twoCellAnchor editAs="oneCell">
    <xdr:from>
      <xdr:col>16</xdr:col>
      <xdr:colOff>232554</xdr:colOff>
      <xdr:row>160</xdr:row>
      <xdr:rowOff>130610</xdr:rowOff>
    </xdr:from>
    <xdr:to>
      <xdr:col>32</xdr:col>
      <xdr:colOff>536863</xdr:colOff>
      <xdr:row>201</xdr:row>
      <xdr:rowOff>49308</xdr:rowOff>
    </xdr:to>
    <xdr:pic>
      <xdr:nvPicPr>
        <xdr:cNvPr id="15" name="Picture 14" descr="sa_EWG_CapeLookout_marmap.png"/>
        <xdr:cNvPicPr>
          <a:picLocks noChangeAspect="1"/>
        </xdr:cNvPicPr>
      </xdr:nvPicPr>
      <xdr:blipFill>
        <a:blip xmlns:r="http://schemas.openxmlformats.org/officeDocument/2006/relationships" r:embed="rId14" cstate="email"/>
        <a:stretch>
          <a:fillRect/>
        </a:stretch>
      </xdr:blipFill>
      <xdr:spPr>
        <a:xfrm>
          <a:off x="9930736" y="30610610"/>
          <a:ext cx="10002491" cy="7729198"/>
        </a:xfrm>
        <a:prstGeom prst="rect">
          <a:avLst/>
        </a:prstGeom>
      </xdr:spPr>
    </xdr:pic>
    <xdr:clientData/>
  </xdr:twoCellAnchor>
  <xdr:twoCellAnchor editAs="oneCell">
    <xdr:from>
      <xdr:col>0</xdr:col>
      <xdr:colOff>0</xdr:colOff>
      <xdr:row>202</xdr:row>
      <xdr:rowOff>0</xdr:rowOff>
    </xdr:from>
    <xdr:to>
      <xdr:col>26</xdr:col>
      <xdr:colOff>573741</xdr:colOff>
      <xdr:row>252</xdr:row>
      <xdr:rowOff>161925</xdr:rowOff>
    </xdr:to>
    <xdr:pic>
      <xdr:nvPicPr>
        <xdr:cNvPr id="16" name="Picture 15" descr="NorthernSCExt_3d.jpg"/>
        <xdr:cNvPicPr>
          <a:picLocks noChangeAspect="1"/>
        </xdr:cNvPicPr>
      </xdr:nvPicPr>
      <xdr:blipFill>
        <a:blip xmlns:r="http://schemas.openxmlformats.org/officeDocument/2006/relationships" r:embed="rId15" cstate="email"/>
        <a:stretch>
          <a:fillRect/>
        </a:stretch>
      </xdr:blipFill>
      <xdr:spPr>
        <a:xfrm>
          <a:off x="0" y="38481000"/>
          <a:ext cx="16306800" cy="9686925"/>
        </a:xfrm>
        <a:prstGeom prst="rect">
          <a:avLst/>
        </a:prstGeom>
      </xdr:spPr>
    </xdr:pic>
    <xdr:clientData/>
  </xdr:twoCellAnchor>
  <xdr:twoCellAnchor>
    <xdr:from>
      <xdr:col>21</xdr:col>
      <xdr:colOff>0</xdr:colOff>
      <xdr:row>202</xdr:row>
      <xdr:rowOff>0</xdr:rowOff>
    </xdr:from>
    <xdr:to>
      <xdr:col>27</xdr:col>
      <xdr:colOff>6113</xdr:colOff>
      <xdr:row>208</xdr:row>
      <xdr:rowOff>0</xdr:rowOff>
    </xdr:to>
    <xdr:sp macro="" textlink="">
      <xdr:nvSpPr>
        <xdr:cNvPr id="17" name="TextBox 16"/>
        <xdr:cNvSpPr txBox="1"/>
      </xdr:nvSpPr>
      <xdr:spPr>
        <a:xfrm>
          <a:off x="12707471" y="38481000"/>
          <a:ext cx="3636818" cy="1143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1"/>
            <a:t>NORTHERN</a:t>
          </a:r>
          <a:r>
            <a:rPr lang="en-US" sz="2400" b="1" baseline="0"/>
            <a:t> SC MPA + EXTENSION</a:t>
          </a:r>
          <a:endParaRPr lang="en-US" sz="2400" b="1"/>
        </a:p>
      </xdr:txBody>
    </xdr:sp>
    <xdr:clientData/>
  </xdr:twoCellAnchor>
  <xdr:twoCellAnchor editAs="oneCell">
    <xdr:from>
      <xdr:col>0</xdr:col>
      <xdr:colOff>0</xdr:colOff>
      <xdr:row>253</xdr:row>
      <xdr:rowOff>0</xdr:rowOff>
    </xdr:from>
    <xdr:to>
      <xdr:col>27</xdr:col>
      <xdr:colOff>16249</xdr:colOff>
      <xdr:row>303</xdr:row>
      <xdr:rowOff>180975</xdr:rowOff>
    </xdr:to>
    <xdr:pic>
      <xdr:nvPicPr>
        <xdr:cNvPr id="18" name="Picture 17" descr="DevilsHole3.jpg"/>
        <xdr:cNvPicPr>
          <a:picLocks noChangeAspect="1"/>
        </xdr:cNvPicPr>
      </xdr:nvPicPr>
      <xdr:blipFill>
        <a:blip xmlns:r="http://schemas.openxmlformats.org/officeDocument/2006/relationships" r:embed="rId16" cstate="email"/>
        <a:stretch>
          <a:fillRect/>
        </a:stretch>
      </xdr:blipFill>
      <xdr:spPr>
        <a:xfrm>
          <a:off x="0" y="48196500"/>
          <a:ext cx="16354425" cy="9705975"/>
        </a:xfrm>
        <a:prstGeom prst="rect">
          <a:avLst/>
        </a:prstGeom>
      </xdr:spPr>
    </xdr:pic>
    <xdr:clientData/>
  </xdr:twoCellAnchor>
  <xdr:twoCellAnchor>
    <xdr:from>
      <xdr:col>21</xdr:col>
      <xdr:colOff>0</xdr:colOff>
      <xdr:row>253</xdr:row>
      <xdr:rowOff>0</xdr:rowOff>
    </xdr:from>
    <xdr:to>
      <xdr:col>27</xdr:col>
      <xdr:colOff>6113</xdr:colOff>
      <xdr:row>259</xdr:row>
      <xdr:rowOff>0</xdr:rowOff>
    </xdr:to>
    <xdr:sp macro="" textlink="">
      <xdr:nvSpPr>
        <xdr:cNvPr id="19" name="TextBox 18"/>
        <xdr:cNvSpPr txBox="1"/>
      </xdr:nvSpPr>
      <xdr:spPr>
        <a:xfrm>
          <a:off x="12707471" y="48196500"/>
          <a:ext cx="3636818" cy="1143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1"/>
            <a:t>DEVIL'S</a:t>
          </a:r>
          <a:r>
            <a:rPr lang="en-US" sz="2400" b="1" baseline="0"/>
            <a:t> HOLE</a:t>
          </a:r>
          <a:endParaRPr lang="en-US" sz="2400" b="1"/>
        </a:p>
      </xdr:txBody>
    </xdr:sp>
    <xdr:clientData/>
  </xdr:twoCellAnchor>
  <xdr:twoCellAnchor editAs="oneCell">
    <xdr:from>
      <xdr:col>33</xdr:col>
      <xdr:colOff>190500</xdr:colOff>
      <xdr:row>304</xdr:row>
      <xdr:rowOff>91291</xdr:rowOff>
    </xdr:from>
    <xdr:to>
      <xdr:col>49</xdr:col>
      <xdr:colOff>566528</xdr:colOff>
      <xdr:row>345</xdr:row>
      <xdr:rowOff>52812</xdr:rowOff>
    </xdr:to>
    <xdr:pic>
      <xdr:nvPicPr>
        <xdr:cNvPr id="20" name="Picture 19" descr="sa_EWG_noaacharts_Edisto.png"/>
        <xdr:cNvPicPr>
          <a:picLocks noChangeAspect="1"/>
        </xdr:cNvPicPr>
      </xdr:nvPicPr>
      <xdr:blipFill>
        <a:blip xmlns:r="http://schemas.openxmlformats.org/officeDocument/2006/relationships" r:embed="rId17" cstate="print"/>
        <a:stretch>
          <a:fillRect/>
        </a:stretch>
      </xdr:blipFill>
      <xdr:spPr>
        <a:xfrm>
          <a:off x="20621625" y="58003291"/>
          <a:ext cx="10282028" cy="7772021"/>
        </a:xfrm>
        <a:prstGeom prst="rect">
          <a:avLst/>
        </a:prstGeom>
      </xdr:spPr>
    </xdr:pic>
    <xdr:clientData/>
  </xdr:twoCellAnchor>
  <xdr:twoCellAnchor editAs="oneCell">
    <xdr:from>
      <xdr:col>0</xdr:col>
      <xdr:colOff>102375</xdr:colOff>
      <xdr:row>304</xdr:row>
      <xdr:rowOff>91291</xdr:rowOff>
    </xdr:from>
    <xdr:to>
      <xdr:col>16</xdr:col>
      <xdr:colOff>478403</xdr:colOff>
      <xdr:row>345</xdr:row>
      <xdr:rowOff>52812</xdr:rowOff>
    </xdr:to>
    <xdr:pic>
      <xdr:nvPicPr>
        <xdr:cNvPr id="21" name="Picture 20" descr="sa_EWG_noaacharts_NorthernSC.png"/>
        <xdr:cNvPicPr>
          <a:picLocks noChangeAspect="1"/>
        </xdr:cNvPicPr>
      </xdr:nvPicPr>
      <xdr:blipFill>
        <a:blip xmlns:r="http://schemas.openxmlformats.org/officeDocument/2006/relationships" r:embed="rId18" cstate="print"/>
        <a:stretch>
          <a:fillRect/>
        </a:stretch>
      </xdr:blipFill>
      <xdr:spPr>
        <a:xfrm>
          <a:off x="102375" y="58003291"/>
          <a:ext cx="10282028" cy="7772021"/>
        </a:xfrm>
        <a:prstGeom prst="rect">
          <a:avLst/>
        </a:prstGeom>
      </xdr:spPr>
    </xdr:pic>
    <xdr:clientData/>
  </xdr:twoCellAnchor>
  <xdr:twoCellAnchor editAs="oneCell">
    <xdr:from>
      <xdr:col>16</xdr:col>
      <xdr:colOff>456000</xdr:colOff>
      <xdr:row>304</xdr:row>
      <xdr:rowOff>91291</xdr:rowOff>
    </xdr:from>
    <xdr:to>
      <xdr:col>33</xdr:col>
      <xdr:colOff>212903</xdr:colOff>
      <xdr:row>345</xdr:row>
      <xdr:rowOff>52812</xdr:rowOff>
    </xdr:to>
    <xdr:pic>
      <xdr:nvPicPr>
        <xdr:cNvPr id="22" name="Picture 21" descr="sa_EWG_noaacharts_DevilsHole.png"/>
        <xdr:cNvPicPr>
          <a:picLocks noChangeAspect="1"/>
        </xdr:cNvPicPr>
      </xdr:nvPicPr>
      <xdr:blipFill>
        <a:blip xmlns:r="http://schemas.openxmlformats.org/officeDocument/2006/relationships" r:embed="rId19" cstate="print"/>
        <a:stretch>
          <a:fillRect/>
        </a:stretch>
      </xdr:blipFill>
      <xdr:spPr>
        <a:xfrm>
          <a:off x="10362000" y="58003291"/>
          <a:ext cx="10282028" cy="777202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120</xdr:row>
      <xdr:rowOff>0</xdr:rowOff>
    </xdr:from>
    <xdr:to>
      <xdr:col>16</xdr:col>
      <xdr:colOff>304309</xdr:colOff>
      <xdr:row>160</xdr:row>
      <xdr:rowOff>109198</xdr:rowOff>
    </xdr:to>
    <xdr:pic>
      <xdr:nvPicPr>
        <xdr:cNvPr id="3" name="Picture 2" descr="sa_EWG_780Bottom_marmap.png"/>
        <xdr:cNvPicPr>
          <a:picLocks noChangeAspect="1"/>
        </xdr:cNvPicPr>
      </xdr:nvPicPr>
      <xdr:blipFill>
        <a:blip xmlns:r="http://schemas.openxmlformats.org/officeDocument/2006/relationships" r:embed="rId1" cstate="email"/>
        <a:stretch>
          <a:fillRect/>
        </a:stretch>
      </xdr:blipFill>
      <xdr:spPr>
        <a:xfrm>
          <a:off x="0" y="22860000"/>
          <a:ext cx="10101452" cy="7729198"/>
        </a:xfrm>
        <a:prstGeom prst="rect">
          <a:avLst/>
        </a:prstGeom>
      </xdr:spPr>
    </xdr:pic>
    <xdr:clientData/>
  </xdr:twoCellAnchor>
  <xdr:twoCellAnchor editAs="oneCell">
    <xdr:from>
      <xdr:col>0</xdr:col>
      <xdr:colOff>0</xdr:colOff>
      <xdr:row>40</xdr:row>
      <xdr:rowOff>21411</xdr:rowOff>
    </xdr:from>
    <xdr:to>
      <xdr:col>16</xdr:col>
      <xdr:colOff>304309</xdr:colOff>
      <xdr:row>80</xdr:row>
      <xdr:rowOff>130609</xdr:rowOff>
    </xdr:to>
    <xdr:pic>
      <xdr:nvPicPr>
        <xdr:cNvPr id="4" name="Picture 3" descr="sa_EWG_780Bottom_pSH.png"/>
        <xdr:cNvPicPr>
          <a:picLocks noChangeAspect="1"/>
        </xdr:cNvPicPr>
      </xdr:nvPicPr>
      <xdr:blipFill>
        <a:blip xmlns:r="http://schemas.openxmlformats.org/officeDocument/2006/relationships" r:embed="rId2" cstate="email"/>
        <a:stretch>
          <a:fillRect/>
        </a:stretch>
      </xdr:blipFill>
      <xdr:spPr>
        <a:xfrm>
          <a:off x="0" y="7641411"/>
          <a:ext cx="10002491" cy="7729198"/>
        </a:xfrm>
        <a:prstGeom prst="rect">
          <a:avLst/>
        </a:prstGeom>
      </xdr:spPr>
    </xdr:pic>
    <xdr:clientData/>
  </xdr:twoCellAnchor>
  <xdr:twoCellAnchor editAs="oneCell">
    <xdr:from>
      <xdr:col>0</xdr:col>
      <xdr:colOff>0</xdr:colOff>
      <xdr:row>0</xdr:row>
      <xdr:rowOff>59890</xdr:rowOff>
    </xdr:from>
    <xdr:to>
      <xdr:col>16</xdr:col>
      <xdr:colOff>304309</xdr:colOff>
      <xdr:row>40</xdr:row>
      <xdr:rowOff>169088</xdr:rowOff>
    </xdr:to>
    <xdr:pic>
      <xdr:nvPicPr>
        <xdr:cNvPr id="5" name="Picture 4" descr="sa_EWG_780Bottom_pts.png"/>
        <xdr:cNvPicPr>
          <a:picLocks noChangeAspect="1"/>
        </xdr:cNvPicPr>
      </xdr:nvPicPr>
      <xdr:blipFill>
        <a:blip xmlns:r="http://schemas.openxmlformats.org/officeDocument/2006/relationships" r:embed="rId3" cstate="email"/>
        <a:stretch>
          <a:fillRect/>
        </a:stretch>
      </xdr:blipFill>
      <xdr:spPr>
        <a:xfrm>
          <a:off x="0" y="59890"/>
          <a:ext cx="10002491" cy="7729198"/>
        </a:xfrm>
        <a:prstGeom prst="rect">
          <a:avLst/>
        </a:prstGeom>
      </xdr:spPr>
    </xdr:pic>
    <xdr:clientData/>
  </xdr:twoCellAnchor>
  <xdr:twoCellAnchor editAs="oneCell">
    <xdr:from>
      <xdr:col>0</xdr:col>
      <xdr:colOff>0</xdr:colOff>
      <xdr:row>80</xdr:row>
      <xdr:rowOff>21411</xdr:rowOff>
    </xdr:from>
    <xdr:to>
      <xdr:col>16</xdr:col>
      <xdr:colOff>304309</xdr:colOff>
      <xdr:row>120</xdr:row>
      <xdr:rowOff>130609</xdr:rowOff>
    </xdr:to>
    <xdr:pic>
      <xdr:nvPicPr>
        <xdr:cNvPr id="6" name="Picture 5" descr="sa_EWG_780Bottom_pWG.png"/>
        <xdr:cNvPicPr>
          <a:picLocks noChangeAspect="1"/>
        </xdr:cNvPicPr>
      </xdr:nvPicPr>
      <xdr:blipFill>
        <a:blip xmlns:r="http://schemas.openxmlformats.org/officeDocument/2006/relationships" r:embed="rId4" cstate="email"/>
        <a:stretch>
          <a:fillRect/>
        </a:stretch>
      </xdr:blipFill>
      <xdr:spPr>
        <a:xfrm>
          <a:off x="0" y="15261411"/>
          <a:ext cx="10002491" cy="7729198"/>
        </a:xfrm>
        <a:prstGeom prst="rect">
          <a:avLst/>
        </a:prstGeom>
      </xdr:spPr>
    </xdr:pic>
    <xdr:clientData/>
  </xdr:twoCellAnchor>
  <xdr:twoCellAnchor editAs="oneCell">
    <xdr:from>
      <xdr:col>16</xdr:col>
      <xdr:colOff>222562</xdr:colOff>
      <xdr:row>120</xdr:row>
      <xdr:rowOff>0</xdr:rowOff>
    </xdr:from>
    <xdr:to>
      <xdr:col>32</xdr:col>
      <xdr:colOff>526871</xdr:colOff>
      <xdr:row>160</xdr:row>
      <xdr:rowOff>109198</xdr:rowOff>
    </xdr:to>
    <xdr:pic>
      <xdr:nvPicPr>
        <xdr:cNvPr id="7" name="Picture 6" descr="sa_EWG_CapeLookout_marmap.png"/>
        <xdr:cNvPicPr>
          <a:picLocks noChangeAspect="1"/>
        </xdr:cNvPicPr>
      </xdr:nvPicPr>
      <xdr:blipFill>
        <a:blip xmlns:r="http://schemas.openxmlformats.org/officeDocument/2006/relationships" r:embed="rId5" cstate="email"/>
        <a:stretch>
          <a:fillRect/>
        </a:stretch>
      </xdr:blipFill>
      <xdr:spPr>
        <a:xfrm>
          <a:off x="10019705" y="22860000"/>
          <a:ext cx="10101452" cy="7729198"/>
        </a:xfrm>
        <a:prstGeom prst="rect">
          <a:avLst/>
        </a:prstGeom>
      </xdr:spPr>
    </xdr:pic>
    <xdr:clientData/>
  </xdr:twoCellAnchor>
  <xdr:twoCellAnchor editAs="oneCell">
    <xdr:from>
      <xdr:col>16</xdr:col>
      <xdr:colOff>202432</xdr:colOff>
      <xdr:row>40</xdr:row>
      <xdr:rowOff>21411</xdr:rowOff>
    </xdr:from>
    <xdr:to>
      <xdr:col>32</xdr:col>
      <xdr:colOff>506741</xdr:colOff>
      <xdr:row>80</xdr:row>
      <xdr:rowOff>130609</xdr:rowOff>
    </xdr:to>
    <xdr:pic>
      <xdr:nvPicPr>
        <xdr:cNvPr id="8" name="Picture 7" descr="sa_EWG_CapeLookout_pSH.png"/>
        <xdr:cNvPicPr>
          <a:picLocks noChangeAspect="1"/>
        </xdr:cNvPicPr>
      </xdr:nvPicPr>
      <xdr:blipFill>
        <a:blip xmlns:r="http://schemas.openxmlformats.org/officeDocument/2006/relationships" r:embed="rId6" cstate="email"/>
        <a:stretch>
          <a:fillRect/>
        </a:stretch>
      </xdr:blipFill>
      <xdr:spPr>
        <a:xfrm>
          <a:off x="9900614" y="7641411"/>
          <a:ext cx="10002491" cy="7729198"/>
        </a:xfrm>
        <a:prstGeom prst="rect">
          <a:avLst/>
        </a:prstGeom>
      </xdr:spPr>
    </xdr:pic>
    <xdr:clientData/>
  </xdr:twoCellAnchor>
  <xdr:twoCellAnchor editAs="oneCell">
    <xdr:from>
      <xdr:col>16</xdr:col>
      <xdr:colOff>152645</xdr:colOff>
      <xdr:row>0</xdr:row>
      <xdr:rowOff>21411</xdr:rowOff>
    </xdr:from>
    <xdr:to>
      <xdr:col>32</xdr:col>
      <xdr:colOff>456954</xdr:colOff>
      <xdr:row>40</xdr:row>
      <xdr:rowOff>130609</xdr:rowOff>
    </xdr:to>
    <xdr:pic>
      <xdr:nvPicPr>
        <xdr:cNvPr id="9" name="Picture 8" descr="sa_EWG_CapeLookout_pts.png"/>
        <xdr:cNvPicPr>
          <a:picLocks noChangeAspect="1"/>
        </xdr:cNvPicPr>
      </xdr:nvPicPr>
      <xdr:blipFill>
        <a:blip xmlns:r="http://schemas.openxmlformats.org/officeDocument/2006/relationships" r:embed="rId7" cstate="email"/>
        <a:stretch>
          <a:fillRect/>
        </a:stretch>
      </xdr:blipFill>
      <xdr:spPr>
        <a:xfrm>
          <a:off x="9850827" y="21411"/>
          <a:ext cx="10002491" cy="7729198"/>
        </a:xfrm>
        <a:prstGeom prst="rect">
          <a:avLst/>
        </a:prstGeom>
      </xdr:spPr>
    </xdr:pic>
    <xdr:clientData/>
  </xdr:twoCellAnchor>
  <xdr:twoCellAnchor editAs="oneCell">
    <xdr:from>
      <xdr:col>16</xdr:col>
      <xdr:colOff>172776</xdr:colOff>
      <xdr:row>80</xdr:row>
      <xdr:rowOff>56210</xdr:rowOff>
    </xdr:from>
    <xdr:to>
      <xdr:col>32</xdr:col>
      <xdr:colOff>486610</xdr:colOff>
      <xdr:row>120</xdr:row>
      <xdr:rowOff>172768</xdr:rowOff>
    </xdr:to>
    <xdr:pic>
      <xdr:nvPicPr>
        <xdr:cNvPr id="10" name="Picture 9" descr="sa_EWG_CapeLookout_pWG.png"/>
        <xdr:cNvPicPr>
          <a:picLocks noChangeAspect="1"/>
        </xdr:cNvPicPr>
      </xdr:nvPicPr>
      <xdr:blipFill>
        <a:blip xmlns:r="http://schemas.openxmlformats.org/officeDocument/2006/relationships" r:embed="rId8" cstate="email"/>
        <a:stretch>
          <a:fillRect/>
        </a:stretch>
      </xdr:blipFill>
      <xdr:spPr>
        <a:xfrm>
          <a:off x="9870958" y="15296210"/>
          <a:ext cx="10012016" cy="7736558"/>
        </a:xfrm>
        <a:prstGeom prst="rect">
          <a:avLst/>
        </a:prstGeom>
      </xdr:spPr>
    </xdr:pic>
    <xdr:clientData/>
  </xdr:twoCellAnchor>
  <xdr:twoCellAnchor editAs="oneCell">
    <xdr:from>
      <xdr:col>0</xdr:col>
      <xdr:colOff>0</xdr:colOff>
      <xdr:row>160</xdr:row>
      <xdr:rowOff>122786</xdr:rowOff>
    </xdr:from>
    <xdr:to>
      <xdr:col>16</xdr:col>
      <xdr:colOff>260767</xdr:colOff>
      <xdr:row>201</xdr:row>
      <xdr:rowOff>84307</xdr:rowOff>
    </xdr:to>
    <xdr:pic>
      <xdr:nvPicPr>
        <xdr:cNvPr id="11" name="Picture 10" descr="sa_EWG_noaacharts_Georgia.png"/>
        <xdr:cNvPicPr>
          <a:picLocks noChangeAspect="1"/>
        </xdr:cNvPicPr>
      </xdr:nvPicPr>
      <xdr:blipFill>
        <a:blip xmlns:r="http://schemas.openxmlformats.org/officeDocument/2006/relationships" r:embed="rId9" cstate="print"/>
        <a:stretch>
          <a:fillRect/>
        </a:stretch>
      </xdr:blipFill>
      <xdr:spPr>
        <a:xfrm>
          <a:off x="0" y="30602786"/>
          <a:ext cx="10057910" cy="7772021"/>
        </a:xfrm>
        <a:prstGeom prst="rect">
          <a:avLst/>
        </a:prstGeom>
      </xdr:spPr>
    </xdr:pic>
    <xdr:clientData/>
  </xdr:twoCellAnchor>
  <xdr:twoCellAnchor editAs="oneCell">
    <xdr:from>
      <xdr:col>16</xdr:col>
      <xdr:colOff>222562</xdr:colOff>
      <xdr:row>160</xdr:row>
      <xdr:rowOff>122786</xdr:rowOff>
    </xdr:from>
    <xdr:to>
      <xdr:col>32</xdr:col>
      <xdr:colOff>483329</xdr:colOff>
      <xdr:row>201</xdr:row>
      <xdr:rowOff>84307</xdr:rowOff>
    </xdr:to>
    <xdr:pic>
      <xdr:nvPicPr>
        <xdr:cNvPr id="12" name="Picture 11" descr="sa_EWG_noaacharts_StSimons.png"/>
        <xdr:cNvPicPr>
          <a:picLocks noChangeAspect="1"/>
        </xdr:cNvPicPr>
      </xdr:nvPicPr>
      <xdr:blipFill>
        <a:blip xmlns:r="http://schemas.openxmlformats.org/officeDocument/2006/relationships" r:embed="rId10" cstate="print"/>
        <a:stretch>
          <a:fillRect/>
        </a:stretch>
      </xdr:blipFill>
      <xdr:spPr>
        <a:xfrm>
          <a:off x="10019705" y="30602786"/>
          <a:ext cx="10057910" cy="777202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16</xdr:col>
      <xdr:colOff>156205</xdr:colOff>
      <xdr:row>0</xdr:row>
      <xdr:rowOff>41990</xdr:rowOff>
    </xdr:from>
    <xdr:to>
      <xdr:col>32</xdr:col>
      <xdr:colOff>457050</xdr:colOff>
      <xdr:row>40</xdr:row>
      <xdr:rowOff>148511</xdr:rowOff>
    </xdr:to>
    <xdr:pic>
      <xdr:nvPicPr>
        <xdr:cNvPr id="2" name="Picture 1" descr="sa_EWG_SouthernNC_pts.png"/>
        <xdr:cNvPicPr>
          <a:picLocks noChangeAspect="1"/>
        </xdr:cNvPicPr>
      </xdr:nvPicPr>
      <xdr:blipFill>
        <a:blip xmlns:r="http://schemas.openxmlformats.org/officeDocument/2006/relationships" r:embed="rId1" cstate="email"/>
        <a:stretch>
          <a:fillRect/>
        </a:stretch>
      </xdr:blipFill>
      <xdr:spPr>
        <a:xfrm>
          <a:off x="9854387" y="41990"/>
          <a:ext cx="9999027" cy="7726521"/>
        </a:xfrm>
        <a:prstGeom prst="rect">
          <a:avLst/>
        </a:prstGeom>
      </xdr:spPr>
    </xdr:pic>
    <xdr:clientData/>
  </xdr:twoCellAnchor>
  <xdr:twoCellAnchor editAs="oneCell">
    <xdr:from>
      <xdr:col>0</xdr:col>
      <xdr:colOff>0</xdr:colOff>
      <xdr:row>120</xdr:row>
      <xdr:rowOff>0</xdr:rowOff>
    </xdr:from>
    <xdr:to>
      <xdr:col>16</xdr:col>
      <xdr:colOff>304309</xdr:colOff>
      <xdr:row>160</xdr:row>
      <xdr:rowOff>109198</xdr:rowOff>
    </xdr:to>
    <xdr:pic>
      <xdr:nvPicPr>
        <xdr:cNvPr id="3" name="Picture 2" descr="sa_EWG_780Bottom_marmap.png"/>
        <xdr:cNvPicPr>
          <a:picLocks noChangeAspect="1"/>
        </xdr:cNvPicPr>
      </xdr:nvPicPr>
      <xdr:blipFill>
        <a:blip xmlns:r="http://schemas.openxmlformats.org/officeDocument/2006/relationships" r:embed="rId2" cstate="email"/>
        <a:stretch>
          <a:fillRect/>
        </a:stretch>
      </xdr:blipFill>
      <xdr:spPr>
        <a:xfrm>
          <a:off x="0" y="22860000"/>
          <a:ext cx="9986191" cy="7729198"/>
        </a:xfrm>
        <a:prstGeom prst="rect">
          <a:avLst/>
        </a:prstGeom>
      </xdr:spPr>
    </xdr:pic>
    <xdr:clientData/>
  </xdr:twoCellAnchor>
  <xdr:twoCellAnchor editAs="oneCell">
    <xdr:from>
      <xdr:col>0</xdr:col>
      <xdr:colOff>0</xdr:colOff>
      <xdr:row>40</xdr:row>
      <xdr:rowOff>21411</xdr:rowOff>
    </xdr:from>
    <xdr:to>
      <xdr:col>16</xdr:col>
      <xdr:colOff>304309</xdr:colOff>
      <xdr:row>80</xdr:row>
      <xdr:rowOff>130609</xdr:rowOff>
    </xdr:to>
    <xdr:pic>
      <xdr:nvPicPr>
        <xdr:cNvPr id="4" name="Picture 3" descr="sa_EWG_780Bottom_pSH.png"/>
        <xdr:cNvPicPr>
          <a:picLocks noChangeAspect="1"/>
        </xdr:cNvPicPr>
      </xdr:nvPicPr>
      <xdr:blipFill>
        <a:blip xmlns:r="http://schemas.openxmlformats.org/officeDocument/2006/relationships" r:embed="rId3" cstate="email"/>
        <a:stretch>
          <a:fillRect/>
        </a:stretch>
      </xdr:blipFill>
      <xdr:spPr>
        <a:xfrm>
          <a:off x="0" y="7641411"/>
          <a:ext cx="10002491" cy="7729198"/>
        </a:xfrm>
        <a:prstGeom prst="rect">
          <a:avLst/>
        </a:prstGeom>
      </xdr:spPr>
    </xdr:pic>
    <xdr:clientData/>
  </xdr:twoCellAnchor>
  <xdr:twoCellAnchor editAs="oneCell">
    <xdr:from>
      <xdr:col>0</xdr:col>
      <xdr:colOff>0</xdr:colOff>
      <xdr:row>0</xdr:row>
      <xdr:rowOff>0</xdr:rowOff>
    </xdr:from>
    <xdr:to>
      <xdr:col>16</xdr:col>
      <xdr:colOff>304309</xdr:colOff>
      <xdr:row>40</xdr:row>
      <xdr:rowOff>109198</xdr:rowOff>
    </xdr:to>
    <xdr:pic>
      <xdr:nvPicPr>
        <xdr:cNvPr id="5" name="Picture 4" descr="sa_EWG_780Bottom_pts.png"/>
        <xdr:cNvPicPr>
          <a:picLocks noChangeAspect="1"/>
        </xdr:cNvPicPr>
      </xdr:nvPicPr>
      <xdr:blipFill>
        <a:blip xmlns:r="http://schemas.openxmlformats.org/officeDocument/2006/relationships" r:embed="rId4" cstate="email"/>
        <a:stretch>
          <a:fillRect/>
        </a:stretch>
      </xdr:blipFill>
      <xdr:spPr>
        <a:xfrm>
          <a:off x="0" y="0"/>
          <a:ext cx="10002491" cy="7729198"/>
        </a:xfrm>
        <a:prstGeom prst="rect">
          <a:avLst/>
        </a:prstGeom>
      </xdr:spPr>
    </xdr:pic>
    <xdr:clientData/>
  </xdr:twoCellAnchor>
  <xdr:twoCellAnchor editAs="oneCell">
    <xdr:from>
      <xdr:col>0</xdr:col>
      <xdr:colOff>0</xdr:colOff>
      <xdr:row>80</xdr:row>
      <xdr:rowOff>21411</xdr:rowOff>
    </xdr:from>
    <xdr:to>
      <xdr:col>16</xdr:col>
      <xdr:colOff>304309</xdr:colOff>
      <xdr:row>120</xdr:row>
      <xdr:rowOff>130609</xdr:rowOff>
    </xdr:to>
    <xdr:pic>
      <xdr:nvPicPr>
        <xdr:cNvPr id="6" name="Picture 5" descr="sa_EWG_780Bottom_pWG.png"/>
        <xdr:cNvPicPr>
          <a:picLocks noChangeAspect="1"/>
        </xdr:cNvPicPr>
      </xdr:nvPicPr>
      <xdr:blipFill>
        <a:blip xmlns:r="http://schemas.openxmlformats.org/officeDocument/2006/relationships" r:embed="rId5" cstate="email"/>
        <a:stretch>
          <a:fillRect/>
        </a:stretch>
      </xdr:blipFill>
      <xdr:spPr>
        <a:xfrm>
          <a:off x="0" y="15261411"/>
          <a:ext cx="10002491" cy="7729198"/>
        </a:xfrm>
        <a:prstGeom prst="rect">
          <a:avLst/>
        </a:prstGeom>
      </xdr:spPr>
    </xdr:pic>
    <xdr:clientData/>
  </xdr:twoCellAnchor>
  <xdr:twoCellAnchor editAs="oneCell">
    <xdr:from>
      <xdr:col>32</xdr:col>
      <xdr:colOff>197919</xdr:colOff>
      <xdr:row>120</xdr:row>
      <xdr:rowOff>0</xdr:rowOff>
    </xdr:from>
    <xdr:to>
      <xdr:col>48</xdr:col>
      <xdr:colOff>502229</xdr:colOff>
      <xdr:row>160</xdr:row>
      <xdr:rowOff>109198</xdr:rowOff>
    </xdr:to>
    <xdr:pic>
      <xdr:nvPicPr>
        <xdr:cNvPr id="7" name="Picture 6" descr="sa_EWG_CapeLookout_marmap.png"/>
        <xdr:cNvPicPr>
          <a:picLocks noChangeAspect="1"/>
        </xdr:cNvPicPr>
      </xdr:nvPicPr>
      <xdr:blipFill>
        <a:blip xmlns:r="http://schemas.openxmlformats.org/officeDocument/2006/relationships" r:embed="rId6" cstate="email"/>
        <a:stretch>
          <a:fillRect/>
        </a:stretch>
      </xdr:blipFill>
      <xdr:spPr>
        <a:xfrm>
          <a:off x="19561684" y="22860000"/>
          <a:ext cx="9986192" cy="7729198"/>
        </a:xfrm>
        <a:prstGeom prst="rect">
          <a:avLst/>
        </a:prstGeom>
      </xdr:spPr>
    </xdr:pic>
    <xdr:clientData/>
  </xdr:twoCellAnchor>
  <xdr:twoCellAnchor editAs="oneCell">
    <xdr:from>
      <xdr:col>32</xdr:col>
      <xdr:colOff>195107</xdr:colOff>
      <xdr:row>40</xdr:row>
      <xdr:rowOff>17155</xdr:rowOff>
    </xdr:from>
    <xdr:to>
      <xdr:col>48</xdr:col>
      <xdr:colOff>499417</xdr:colOff>
      <xdr:row>80</xdr:row>
      <xdr:rowOff>126353</xdr:rowOff>
    </xdr:to>
    <xdr:pic>
      <xdr:nvPicPr>
        <xdr:cNvPr id="8" name="Picture 7" descr="sa_EWG_CapeLookout_pSH.png"/>
        <xdr:cNvPicPr>
          <a:picLocks noChangeAspect="1"/>
        </xdr:cNvPicPr>
      </xdr:nvPicPr>
      <xdr:blipFill>
        <a:blip xmlns:r="http://schemas.openxmlformats.org/officeDocument/2006/relationships" r:embed="rId7" cstate="email"/>
        <a:stretch>
          <a:fillRect/>
        </a:stretch>
      </xdr:blipFill>
      <xdr:spPr>
        <a:xfrm>
          <a:off x="19591471" y="7637155"/>
          <a:ext cx="10002491" cy="7729198"/>
        </a:xfrm>
        <a:prstGeom prst="rect">
          <a:avLst/>
        </a:prstGeom>
      </xdr:spPr>
    </xdr:pic>
    <xdr:clientData/>
  </xdr:twoCellAnchor>
  <xdr:twoCellAnchor editAs="oneCell">
    <xdr:from>
      <xdr:col>32</xdr:col>
      <xdr:colOff>145320</xdr:colOff>
      <xdr:row>0</xdr:row>
      <xdr:rowOff>0</xdr:rowOff>
    </xdr:from>
    <xdr:to>
      <xdr:col>48</xdr:col>
      <xdr:colOff>449630</xdr:colOff>
      <xdr:row>40</xdr:row>
      <xdr:rowOff>109198</xdr:rowOff>
    </xdr:to>
    <xdr:pic>
      <xdr:nvPicPr>
        <xdr:cNvPr id="9" name="Picture 8" descr="sa_EWG_CapeLookout_pts.png"/>
        <xdr:cNvPicPr>
          <a:picLocks noChangeAspect="1"/>
        </xdr:cNvPicPr>
      </xdr:nvPicPr>
      <xdr:blipFill>
        <a:blip xmlns:r="http://schemas.openxmlformats.org/officeDocument/2006/relationships" r:embed="rId8" cstate="email"/>
        <a:stretch>
          <a:fillRect/>
        </a:stretch>
      </xdr:blipFill>
      <xdr:spPr>
        <a:xfrm>
          <a:off x="19541684" y="0"/>
          <a:ext cx="10002491" cy="7729198"/>
        </a:xfrm>
        <a:prstGeom prst="rect">
          <a:avLst/>
        </a:prstGeom>
      </xdr:spPr>
    </xdr:pic>
    <xdr:clientData/>
  </xdr:twoCellAnchor>
  <xdr:twoCellAnchor editAs="oneCell">
    <xdr:from>
      <xdr:col>32</xdr:col>
      <xdr:colOff>165451</xdr:colOff>
      <xdr:row>80</xdr:row>
      <xdr:rowOff>0</xdr:rowOff>
    </xdr:from>
    <xdr:to>
      <xdr:col>48</xdr:col>
      <xdr:colOff>479286</xdr:colOff>
      <xdr:row>120</xdr:row>
      <xdr:rowOff>116558</xdr:rowOff>
    </xdr:to>
    <xdr:pic>
      <xdr:nvPicPr>
        <xdr:cNvPr id="10" name="Picture 9" descr="sa_EWG_CapeLookout_pWG.png"/>
        <xdr:cNvPicPr>
          <a:picLocks noChangeAspect="1"/>
        </xdr:cNvPicPr>
      </xdr:nvPicPr>
      <xdr:blipFill>
        <a:blip xmlns:r="http://schemas.openxmlformats.org/officeDocument/2006/relationships" r:embed="rId9" cstate="email"/>
        <a:stretch>
          <a:fillRect/>
        </a:stretch>
      </xdr:blipFill>
      <xdr:spPr>
        <a:xfrm>
          <a:off x="19561815" y="15240000"/>
          <a:ext cx="10012016" cy="7736558"/>
        </a:xfrm>
        <a:prstGeom prst="rect">
          <a:avLst/>
        </a:prstGeom>
      </xdr:spPr>
    </xdr:pic>
    <xdr:clientData/>
  </xdr:twoCellAnchor>
  <xdr:twoCellAnchor editAs="oneCell">
    <xdr:from>
      <xdr:col>16</xdr:col>
      <xdr:colOff>210353</xdr:colOff>
      <xdr:row>120</xdr:row>
      <xdr:rowOff>42740</xdr:rowOff>
    </xdr:from>
    <xdr:to>
      <xdr:col>32</xdr:col>
      <xdr:colOff>501673</xdr:colOff>
      <xdr:row>160</xdr:row>
      <xdr:rowOff>141901</xdr:rowOff>
    </xdr:to>
    <xdr:pic>
      <xdr:nvPicPr>
        <xdr:cNvPr id="11" name="Picture 10" descr="sa_EWG_SnowyWreck_marmap.png"/>
        <xdr:cNvPicPr>
          <a:picLocks noChangeAspect="1"/>
        </xdr:cNvPicPr>
      </xdr:nvPicPr>
      <xdr:blipFill>
        <a:blip xmlns:r="http://schemas.openxmlformats.org/officeDocument/2006/relationships" r:embed="rId10" cstate="email"/>
        <a:stretch>
          <a:fillRect/>
        </a:stretch>
      </xdr:blipFill>
      <xdr:spPr>
        <a:xfrm>
          <a:off x="9892235" y="22902740"/>
          <a:ext cx="9973203" cy="7719161"/>
        </a:xfrm>
        <a:prstGeom prst="rect">
          <a:avLst/>
        </a:prstGeom>
      </xdr:spPr>
    </xdr:pic>
    <xdr:clientData/>
  </xdr:twoCellAnchor>
  <xdr:twoCellAnchor editAs="oneCell">
    <xdr:from>
      <xdr:col>16</xdr:col>
      <xdr:colOff>252604</xdr:colOff>
      <xdr:row>40</xdr:row>
      <xdr:rowOff>26430</xdr:rowOff>
    </xdr:from>
    <xdr:to>
      <xdr:col>32</xdr:col>
      <xdr:colOff>543924</xdr:colOff>
      <xdr:row>80</xdr:row>
      <xdr:rowOff>125591</xdr:rowOff>
    </xdr:to>
    <xdr:pic>
      <xdr:nvPicPr>
        <xdr:cNvPr id="12" name="Picture 11" descr="sa_EWG_SnowyWreck_pSH.png"/>
        <xdr:cNvPicPr>
          <a:picLocks noChangeAspect="1"/>
        </xdr:cNvPicPr>
      </xdr:nvPicPr>
      <xdr:blipFill>
        <a:blip xmlns:r="http://schemas.openxmlformats.org/officeDocument/2006/relationships" r:embed="rId11" cstate="email"/>
        <a:stretch>
          <a:fillRect/>
        </a:stretch>
      </xdr:blipFill>
      <xdr:spPr>
        <a:xfrm>
          <a:off x="9950786" y="7646430"/>
          <a:ext cx="9989502" cy="7719161"/>
        </a:xfrm>
        <a:prstGeom prst="rect">
          <a:avLst/>
        </a:prstGeom>
      </xdr:spPr>
    </xdr:pic>
    <xdr:clientData/>
  </xdr:twoCellAnchor>
  <xdr:twoCellAnchor editAs="oneCell">
    <xdr:from>
      <xdr:col>16</xdr:col>
      <xdr:colOff>209167</xdr:colOff>
      <xdr:row>80</xdr:row>
      <xdr:rowOff>26430</xdr:rowOff>
    </xdr:from>
    <xdr:to>
      <xdr:col>32</xdr:col>
      <xdr:colOff>500487</xdr:colOff>
      <xdr:row>120</xdr:row>
      <xdr:rowOff>125591</xdr:rowOff>
    </xdr:to>
    <xdr:pic>
      <xdr:nvPicPr>
        <xdr:cNvPr id="13" name="Picture 12" descr="sa_EWG_SnowyWreck_pWG.png"/>
        <xdr:cNvPicPr>
          <a:picLocks noChangeAspect="1"/>
        </xdr:cNvPicPr>
      </xdr:nvPicPr>
      <xdr:blipFill>
        <a:blip xmlns:r="http://schemas.openxmlformats.org/officeDocument/2006/relationships" r:embed="rId12" cstate="email"/>
        <a:stretch>
          <a:fillRect/>
        </a:stretch>
      </xdr:blipFill>
      <xdr:spPr>
        <a:xfrm>
          <a:off x="9907349" y="15266430"/>
          <a:ext cx="9989502" cy="7719161"/>
        </a:xfrm>
        <a:prstGeom prst="rect">
          <a:avLst/>
        </a:prstGeom>
      </xdr:spPr>
    </xdr:pic>
    <xdr:clientData/>
  </xdr:twoCellAnchor>
  <xdr:twoCellAnchor editAs="oneCell">
    <xdr:from>
      <xdr:col>32</xdr:col>
      <xdr:colOff>197919</xdr:colOff>
      <xdr:row>159</xdr:row>
      <xdr:rowOff>127589</xdr:rowOff>
    </xdr:from>
    <xdr:to>
      <xdr:col>48</xdr:col>
      <xdr:colOff>573947</xdr:colOff>
      <xdr:row>200</xdr:row>
      <xdr:rowOff>89110</xdr:rowOff>
    </xdr:to>
    <xdr:pic>
      <xdr:nvPicPr>
        <xdr:cNvPr id="14" name="Picture 13" descr="sa_EWG_noaacharts_Daytona.png"/>
        <xdr:cNvPicPr>
          <a:picLocks noChangeAspect="1"/>
        </xdr:cNvPicPr>
      </xdr:nvPicPr>
      <xdr:blipFill>
        <a:blip xmlns:r="http://schemas.openxmlformats.org/officeDocument/2006/relationships" r:embed="rId13" cstate="print"/>
        <a:stretch>
          <a:fillRect/>
        </a:stretch>
      </xdr:blipFill>
      <xdr:spPr>
        <a:xfrm>
          <a:off x="19561684" y="30417089"/>
          <a:ext cx="10057910" cy="7772021"/>
        </a:xfrm>
        <a:prstGeom prst="rect">
          <a:avLst/>
        </a:prstGeom>
      </xdr:spPr>
    </xdr:pic>
    <xdr:clientData/>
  </xdr:twoCellAnchor>
  <xdr:twoCellAnchor editAs="oneCell">
    <xdr:from>
      <xdr:col>0</xdr:col>
      <xdr:colOff>0</xdr:colOff>
      <xdr:row>159</xdr:row>
      <xdr:rowOff>127589</xdr:rowOff>
    </xdr:from>
    <xdr:to>
      <xdr:col>16</xdr:col>
      <xdr:colOff>376028</xdr:colOff>
      <xdr:row>200</xdr:row>
      <xdr:rowOff>89110</xdr:rowOff>
    </xdr:to>
    <xdr:pic>
      <xdr:nvPicPr>
        <xdr:cNvPr id="15" name="Picture 14" descr="sa_EWG_noaacharts_NorthFlorida.png"/>
        <xdr:cNvPicPr>
          <a:picLocks noChangeAspect="1"/>
        </xdr:cNvPicPr>
      </xdr:nvPicPr>
      <xdr:blipFill>
        <a:blip xmlns:r="http://schemas.openxmlformats.org/officeDocument/2006/relationships" r:embed="rId14" cstate="print"/>
        <a:stretch>
          <a:fillRect/>
        </a:stretch>
      </xdr:blipFill>
      <xdr:spPr>
        <a:xfrm>
          <a:off x="0" y="30417089"/>
          <a:ext cx="10057910" cy="7772021"/>
        </a:xfrm>
        <a:prstGeom prst="rect">
          <a:avLst/>
        </a:prstGeom>
      </xdr:spPr>
    </xdr:pic>
    <xdr:clientData/>
  </xdr:twoCellAnchor>
  <xdr:twoCellAnchor editAs="oneCell">
    <xdr:from>
      <xdr:col>16</xdr:col>
      <xdr:colOff>210353</xdr:colOff>
      <xdr:row>159</xdr:row>
      <xdr:rowOff>127589</xdr:rowOff>
    </xdr:from>
    <xdr:to>
      <xdr:col>32</xdr:col>
      <xdr:colOff>586380</xdr:colOff>
      <xdr:row>200</xdr:row>
      <xdr:rowOff>89110</xdr:rowOff>
    </xdr:to>
    <xdr:pic>
      <xdr:nvPicPr>
        <xdr:cNvPr id="16" name="Picture 15" descr="sa_EWG_noaacharts_StAugustine.png"/>
        <xdr:cNvPicPr>
          <a:picLocks noChangeAspect="1"/>
        </xdr:cNvPicPr>
      </xdr:nvPicPr>
      <xdr:blipFill>
        <a:blip xmlns:r="http://schemas.openxmlformats.org/officeDocument/2006/relationships" r:embed="rId15" cstate="print"/>
        <a:stretch>
          <a:fillRect/>
        </a:stretch>
      </xdr:blipFill>
      <xdr:spPr>
        <a:xfrm>
          <a:off x="9892235" y="30417089"/>
          <a:ext cx="10057910" cy="777202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0"/>
  <sheetViews>
    <sheetView workbookViewId="0">
      <selection activeCell="O52" sqref="O52"/>
    </sheetView>
  </sheetViews>
  <sheetFormatPr defaultRowHeight="14.4" x14ac:dyDescent="0.3"/>
  <cols>
    <col min="1" max="1" width="24.109375" bestFit="1" customWidth="1"/>
    <col min="2" max="2" width="9.88671875" bestFit="1" customWidth="1"/>
    <col min="3" max="3" width="6.5546875" bestFit="1" customWidth="1"/>
    <col min="4" max="4" width="6.33203125" bestFit="1" customWidth="1"/>
    <col min="5" max="5" width="7.5546875" bestFit="1" customWidth="1"/>
    <col min="6" max="7" width="9" bestFit="1" customWidth="1"/>
    <col min="8" max="8" width="6.109375" bestFit="1" customWidth="1"/>
    <col min="9" max="9" width="7.44140625" bestFit="1" customWidth="1"/>
    <col min="10" max="10" width="6.5546875" bestFit="1" customWidth="1"/>
    <col min="11" max="11" width="5.109375" bestFit="1" customWidth="1"/>
    <col min="12" max="12" width="7.5546875" bestFit="1" customWidth="1"/>
    <col min="13" max="14" width="9" bestFit="1" customWidth="1"/>
    <col min="15" max="15" width="6.109375" bestFit="1" customWidth="1"/>
    <col min="16" max="16" width="7.44140625" bestFit="1" customWidth="1"/>
    <col min="17" max="17" width="5.88671875" bestFit="1" customWidth="1"/>
    <col min="18" max="18" width="5.5546875" bestFit="1" customWidth="1"/>
    <col min="19" max="32" width="5.109375" bestFit="1" customWidth="1"/>
  </cols>
  <sheetData>
    <row r="1" spans="1:32" x14ac:dyDescent="0.3">
      <c r="A1" s="1"/>
      <c r="B1" s="2"/>
      <c r="C1" s="273"/>
      <c r="D1" s="3"/>
      <c r="E1" s="275" t="s">
        <v>0</v>
      </c>
      <c r="F1" s="276"/>
      <c r="G1" s="276"/>
      <c r="H1" s="276"/>
      <c r="I1" s="276"/>
      <c r="J1" s="276"/>
      <c r="K1" s="277"/>
      <c r="L1" s="275" t="s">
        <v>1</v>
      </c>
      <c r="M1" s="276"/>
      <c r="N1" s="276"/>
      <c r="O1" s="276"/>
      <c r="P1" s="276"/>
      <c r="Q1" s="276"/>
      <c r="R1" s="277"/>
      <c r="S1" s="275" t="s">
        <v>2</v>
      </c>
      <c r="T1" s="276"/>
      <c r="U1" s="276"/>
      <c r="V1" s="276"/>
      <c r="W1" s="276"/>
      <c r="X1" s="276"/>
      <c r="Y1" s="276"/>
      <c r="Z1" s="276"/>
      <c r="AA1" s="276"/>
      <c r="AB1" s="276"/>
      <c r="AC1" s="276"/>
      <c r="AD1" s="276"/>
      <c r="AE1" s="276"/>
      <c r="AF1" s="3"/>
    </row>
    <row r="2" spans="1:32" x14ac:dyDescent="0.3">
      <c r="A2" s="7"/>
      <c r="B2" s="8"/>
      <c r="C2" s="274"/>
      <c r="D2" s="9"/>
      <c r="E2" s="7"/>
      <c r="F2" s="278" t="s">
        <v>3</v>
      </c>
      <c r="G2" s="279"/>
      <c r="H2" s="280" t="s">
        <v>4</v>
      </c>
      <c r="I2" s="274"/>
      <c r="J2" s="274"/>
      <c r="K2" s="281"/>
      <c r="L2" s="7"/>
      <c r="M2" s="278" t="s">
        <v>3</v>
      </c>
      <c r="N2" s="279"/>
      <c r="O2" s="280" t="s">
        <v>4</v>
      </c>
      <c r="P2" s="274"/>
      <c r="Q2" s="274"/>
      <c r="R2" s="281"/>
      <c r="S2" s="282" t="s">
        <v>5</v>
      </c>
      <c r="T2" s="279"/>
      <c r="U2" s="278" t="s">
        <v>6</v>
      </c>
      <c r="V2" s="279"/>
      <c r="W2" s="278" t="s">
        <v>7</v>
      </c>
      <c r="X2" s="279"/>
      <c r="Y2" s="278" t="s">
        <v>8</v>
      </c>
      <c r="Z2" s="279"/>
      <c r="AA2" s="278" t="s">
        <v>9</v>
      </c>
      <c r="AB2" s="279"/>
      <c r="AC2" s="278" t="s">
        <v>10</v>
      </c>
      <c r="AD2" s="279"/>
      <c r="AE2" s="278" t="s">
        <v>11</v>
      </c>
      <c r="AF2" s="283"/>
    </row>
    <row r="3" spans="1:32" ht="29.4" thickBot="1" x14ac:dyDescent="0.35">
      <c r="A3" s="12" t="s">
        <v>12</v>
      </c>
      <c r="B3" s="13" t="s">
        <v>13</v>
      </c>
      <c r="C3" s="14" t="s">
        <v>65</v>
      </c>
      <c r="D3" s="15" t="s">
        <v>14</v>
      </c>
      <c r="E3" s="16" t="s">
        <v>15</v>
      </c>
      <c r="F3" s="17" t="s">
        <v>16</v>
      </c>
      <c r="G3" s="18" t="s">
        <v>17</v>
      </c>
      <c r="H3" s="13" t="s">
        <v>18</v>
      </c>
      <c r="I3" s="14" t="s">
        <v>19</v>
      </c>
      <c r="J3" s="19" t="s">
        <v>20</v>
      </c>
      <c r="K3" s="20" t="s">
        <v>21</v>
      </c>
      <c r="L3" s="16" t="s">
        <v>15</v>
      </c>
      <c r="M3" s="17" t="s">
        <v>16</v>
      </c>
      <c r="N3" s="18" t="s">
        <v>17</v>
      </c>
      <c r="O3" s="13" t="s">
        <v>18</v>
      </c>
      <c r="P3" s="14" t="s">
        <v>19</v>
      </c>
      <c r="Q3" s="19" t="s">
        <v>20</v>
      </c>
      <c r="R3" s="20" t="s">
        <v>21</v>
      </c>
      <c r="S3" s="12" t="s">
        <v>22</v>
      </c>
      <c r="T3" s="13" t="s">
        <v>23</v>
      </c>
      <c r="U3" s="17" t="s">
        <v>22</v>
      </c>
      <c r="V3" s="18" t="s">
        <v>23</v>
      </c>
      <c r="W3" s="17" t="s">
        <v>22</v>
      </c>
      <c r="X3" s="18" t="s">
        <v>23</v>
      </c>
      <c r="Y3" s="17" t="s">
        <v>22</v>
      </c>
      <c r="Z3" s="18" t="s">
        <v>23</v>
      </c>
      <c r="AA3" s="17" t="s">
        <v>22</v>
      </c>
      <c r="AB3" s="18" t="s">
        <v>23</v>
      </c>
      <c r="AC3" s="17" t="s">
        <v>22</v>
      </c>
      <c r="AD3" s="18" t="s">
        <v>23</v>
      </c>
      <c r="AE3" s="13" t="s">
        <v>22</v>
      </c>
      <c r="AF3" s="15" t="s">
        <v>23</v>
      </c>
    </row>
    <row r="4" spans="1:32" x14ac:dyDescent="0.3">
      <c r="A4" s="21" t="s">
        <v>35</v>
      </c>
      <c r="B4" s="22" t="s">
        <v>25</v>
      </c>
      <c r="C4" s="23">
        <v>246.719178</v>
      </c>
      <c r="D4" s="75" t="s">
        <v>68</v>
      </c>
      <c r="E4" s="25">
        <v>0</v>
      </c>
      <c r="F4" s="83">
        <v>0</v>
      </c>
      <c r="G4" s="84">
        <v>0</v>
      </c>
      <c r="H4" s="26"/>
      <c r="I4" s="27"/>
      <c r="J4" s="28"/>
      <c r="K4" s="29"/>
      <c r="L4" s="25">
        <v>0</v>
      </c>
      <c r="M4" s="83">
        <v>0</v>
      </c>
      <c r="N4" s="84">
        <v>0</v>
      </c>
      <c r="O4" s="26"/>
      <c r="P4" s="27"/>
      <c r="Q4" s="28"/>
      <c r="R4" s="29"/>
      <c r="S4" s="21" t="s">
        <v>27</v>
      </c>
      <c r="T4" s="22" t="s">
        <v>27</v>
      </c>
      <c r="U4" s="30" t="s">
        <v>27</v>
      </c>
      <c r="V4" s="31" t="s">
        <v>27</v>
      </c>
      <c r="W4" s="30" t="s">
        <v>27</v>
      </c>
      <c r="X4" s="31" t="s">
        <v>27</v>
      </c>
      <c r="Y4" s="30" t="s">
        <v>27</v>
      </c>
      <c r="Z4" s="31" t="s">
        <v>27</v>
      </c>
      <c r="AA4" s="30" t="s">
        <v>27</v>
      </c>
      <c r="AB4" s="31" t="s">
        <v>27</v>
      </c>
      <c r="AC4" s="30" t="s">
        <v>27</v>
      </c>
      <c r="AD4" s="31" t="s">
        <v>27</v>
      </c>
      <c r="AE4" s="22" t="s">
        <v>27</v>
      </c>
      <c r="AF4" s="24" t="s">
        <v>27</v>
      </c>
    </row>
    <row r="5" spans="1:32" x14ac:dyDescent="0.3">
      <c r="A5" s="51" t="s">
        <v>64</v>
      </c>
      <c r="B5" s="52" t="s">
        <v>37</v>
      </c>
      <c r="C5" s="34">
        <v>2.4098405480564269</v>
      </c>
      <c r="D5" s="47" t="s">
        <v>68</v>
      </c>
      <c r="E5" s="36"/>
      <c r="F5" s="58"/>
      <c r="G5" s="53"/>
      <c r="H5" s="54">
        <v>0</v>
      </c>
      <c r="I5" s="55">
        <v>0</v>
      </c>
      <c r="J5" s="56">
        <v>1.2113587449644374E-3</v>
      </c>
      <c r="K5" s="57">
        <v>6.7935441033122918E-7</v>
      </c>
      <c r="L5" s="36"/>
      <c r="M5" s="58"/>
      <c r="N5" s="53"/>
      <c r="O5" s="54">
        <v>5.8154173328746998E-3</v>
      </c>
      <c r="P5" s="55">
        <v>0</v>
      </c>
      <c r="Q5" s="56">
        <v>1.1709188906194534E-4</v>
      </c>
      <c r="R5" s="57">
        <v>1.2117955983657011E-6</v>
      </c>
      <c r="S5" s="61">
        <v>0</v>
      </c>
      <c r="T5" s="54">
        <v>0</v>
      </c>
      <c r="U5" s="58">
        <v>9.2213403270302123E-8</v>
      </c>
      <c r="V5" s="53">
        <v>0</v>
      </c>
      <c r="W5" s="58">
        <v>4.9686875520921599E-7</v>
      </c>
      <c r="X5" s="53">
        <v>0</v>
      </c>
      <c r="Y5" s="58">
        <v>6.1005634289325682E-7</v>
      </c>
      <c r="Z5" s="53">
        <v>0</v>
      </c>
      <c r="AA5" s="58">
        <v>0</v>
      </c>
      <c r="AB5" s="53">
        <v>0</v>
      </c>
      <c r="AC5" s="58">
        <v>0</v>
      </c>
      <c r="AD5" s="53">
        <v>0</v>
      </c>
      <c r="AE5" s="54">
        <v>0</v>
      </c>
      <c r="AF5" s="60">
        <v>0</v>
      </c>
    </row>
    <row r="6" spans="1:32" x14ac:dyDescent="0.3">
      <c r="A6" s="51" t="s">
        <v>41</v>
      </c>
      <c r="B6" s="52" t="s">
        <v>37</v>
      </c>
      <c r="C6" s="34">
        <v>79.61749822035263</v>
      </c>
      <c r="D6" s="47" t="s">
        <v>67</v>
      </c>
      <c r="E6" s="36">
        <v>8</v>
      </c>
      <c r="F6" s="58">
        <v>0</v>
      </c>
      <c r="G6" s="53">
        <v>5.0724637681159424E-2</v>
      </c>
      <c r="H6" s="54">
        <v>1.1134751223500942E-2</v>
      </c>
      <c r="I6" s="55">
        <v>2.3080261429989569E-2</v>
      </c>
      <c r="J6" s="56">
        <v>28.628985783698564</v>
      </c>
      <c r="K6" s="57">
        <v>1.6055712509869785E-2</v>
      </c>
      <c r="L6" s="36">
        <v>6</v>
      </c>
      <c r="M6" s="58">
        <v>0</v>
      </c>
      <c r="N6" s="53">
        <v>4.3478260869565216E-2</v>
      </c>
      <c r="O6" s="54">
        <v>5.0847649491609095E-2</v>
      </c>
      <c r="P6" s="55">
        <v>2.3874406453066654E-2</v>
      </c>
      <c r="Q6" s="56">
        <v>1.9242021237161324</v>
      </c>
      <c r="R6" s="57">
        <v>1.9913759036303349E-2</v>
      </c>
      <c r="S6" s="61">
        <v>2.2151030190055163E-3</v>
      </c>
      <c r="T6" s="54">
        <v>0</v>
      </c>
      <c r="U6" s="58">
        <v>2.7355718376715151E-3</v>
      </c>
      <c r="V6" s="53">
        <v>7.3218195163591085E-4</v>
      </c>
      <c r="W6" s="58">
        <v>1.2758749019533507E-3</v>
      </c>
      <c r="X6" s="53">
        <v>1.7661257467511862E-4</v>
      </c>
      <c r="Y6" s="58">
        <v>1.2109959800641989E-3</v>
      </c>
      <c r="Z6" s="53">
        <v>2.2493477779657869E-3</v>
      </c>
      <c r="AA6" s="58">
        <v>1.368056485100469E-3</v>
      </c>
      <c r="AB6" s="53">
        <v>0</v>
      </c>
      <c r="AC6" s="58">
        <v>3.2471279542482145E-4</v>
      </c>
      <c r="AD6" s="53">
        <v>7.3150391660328393E-4</v>
      </c>
      <c r="AE6" s="54">
        <v>2.1744258450579114E-4</v>
      </c>
      <c r="AF6" s="60">
        <v>4.1392705506087618E-5</v>
      </c>
    </row>
    <row r="7" spans="1:32" x14ac:dyDescent="0.3">
      <c r="A7" s="32" t="s">
        <v>30</v>
      </c>
      <c r="B7" s="33" t="s">
        <v>25</v>
      </c>
      <c r="C7" s="34">
        <v>58.790044997158539</v>
      </c>
      <c r="D7" s="47" t="s">
        <v>67</v>
      </c>
      <c r="E7" s="36">
        <v>8</v>
      </c>
      <c r="F7" s="37">
        <v>4.2944785276073622E-2</v>
      </c>
      <c r="G7" s="38">
        <v>1.0341261633919339E-3</v>
      </c>
      <c r="H7" s="39">
        <v>1.5585433404401831E-2</v>
      </c>
      <c r="I7" s="40">
        <v>1.169793407832883E-2</v>
      </c>
      <c r="J7" s="41">
        <v>14.520151844530908</v>
      </c>
      <c r="K7" s="42">
        <v>8.1431939425597646E-3</v>
      </c>
      <c r="L7" s="36">
        <v>11</v>
      </c>
      <c r="M7" s="37">
        <v>1.8404907975460124E-2</v>
      </c>
      <c r="N7" s="38">
        <v>8.2730093071354711E-3</v>
      </c>
      <c r="O7" s="39">
        <v>4.5306587346411277E-2</v>
      </c>
      <c r="P7" s="40">
        <v>1.1781627417483809E-2</v>
      </c>
      <c r="Q7" s="41">
        <v>1.6878460859100404</v>
      </c>
      <c r="R7" s="42">
        <v>1.7467686908206954E-2</v>
      </c>
      <c r="S7" s="32" t="s">
        <v>27</v>
      </c>
      <c r="T7" s="33" t="s">
        <v>27</v>
      </c>
      <c r="U7" s="43" t="s">
        <v>27</v>
      </c>
      <c r="V7" s="44" t="s">
        <v>27</v>
      </c>
      <c r="W7" s="43" t="s">
        <v>27</v>
      </c>
      <c r="X7" s="44" t="s">
        <v>27</v>
      </c>
      <c r="Y7" s="43" t="s">
        <v>27</v>
      </c>
      <c r="Z7" s="44" t="s">
        <v>27</v>
      </c>
      <c r="AA7" s="43" t="s">
        <v>27</v>
      </c>
      <c r="AB7" s="44" t="s">
        <v>27</v>
      </c>
      <c r="AC7" s="43" t="s">
        <v>27</v>
      </c>
      <c r="AD7" s="44" t="s">
        <v>27</v>
      </c>
      <c r="AE7" s="33" t="s">
        <v>27</v>
      </c>
      <c r="AF7" s="35" t="s">
        <v>27</v>
      </c>
    </row>
    <row r="8" spans="1:32" ht="15.75" customHeight="1" x14ac:dyDescent="0.3">
      <c r="A8" s="153" t="s">
        <v>96</v>
      </c>
      <c r="B8" s="46" t="s">
        <v>25</v>
      </c>
      <c r="C8" s="34">
        <f>C46-C10</f>
        <v>279.34276742995826</v>
      </c>
      <c r="D8" s="47" t="s">
        <v>67</v>
      </c>
      <c r="E8" s="36">
        <f>E46-E10</f>
        <v>1</v>
      </c>
      <c r="F8" s="37"/>
      <c r="G8" s="38"/>
      <c r="H8" s="39">
        <f t="shared" ref="H8:L8" si="0">H46-H10</f>
        <v>-3.039235529911366E-15</v>
      </c>
      <c r="I8" s="40">
        <f t="shared" si="0"/>
        <v>1.9506398385854388E-2</v>
      </c>
      <c r="J8" s="41">
        <f t="shared" si="0"/>
        <v>8.4617606339621965</v>
      </c>
      <c r="K8" s="42">
        <f t="shared" si="0"/>
        <v>4.7455259886848462E-3</v>
      </c>
      <c r="L8" s="36">
        <f t="shared" si="0"/>
        <v>0</v>
      </c>
      <c r="M8" s="37"/>
      <c r="N8" s="38"/>
      <c r="O8" s="39">
        <f t="shared" ref="O8:R8" si="1">O46-O10</f>
        <v>-2.0100784976571164E-2</v>
      </c>
      <c r="P8" s="40">
        <f t="shared" si="1"/>
        <v>1.8828601396044274E-2</v>
      </c>
      <c r="Q8" s="41">
        <f t="shared" si="1"/>
        <v>3.1251171432215319</v>
      </c>
      <c r="R8" s="42">
        <f t="shared" si="1"/>
        <v>3.2342147939295789E-2</v>
      </c>
      <c r="S8" s="32" t="s">
        <v>27</v>
      </c>
      <c r="T8" s="33" t="s">
        <v>27</v>
      </c>
      <c r="U8" s="43" t="s">
        <v>27</v>
      </c>
      <c r="V8" s="44" t="s">
        <v>27</v>
      </c>
      <c r="W8" s="43" t="s">
        <v>27</v>
      </c>
      <c r="X8" s="44" t="s">
        <v>27</v>
      </c>
      <c r="Y8" s="43" t="s">
        <v>27</v>
      </c>
      <c r="Z8" s="44" t="s">
        <v>27</v>
      </c>
      <c r="AA8" s="43" t="s">
        <v>27</v>
      </c>
      <c r="AB8" s="44" t="s">
        <v>27</v>
      </c>
      <c r="AC8" s="43" t="s">
        <v>27</v>
      </c>
      <c r="AD8" s="44" t="s">
        <v>27</v>
      </c>
      <c r="AE8" s="33" t="s">
        <v>27</v>
      </c>
      <c r="AF8" s="35" t="s">
        <v>27</v>
      </c>
    </row>
    <row r="9" spans="1:32" ht="31.8" x14ac:dyDescent="0.3">
      <c r="A9" s="62" t="s">
        <v>97</v>
      </c>
      <c r="B9" s="52" t="s">
        <v>37</v>
      </c>
      <c r="C9" s="34">
        <f>C45-C11-C12</f>
        <v>242.36854104409434</v>
      </c>
      <c r="D9" s="47" t="s">
        <v>67</v>
      </c>
      <c r="E9" s="36">
        <f t="shared" ref="E9:AF9" si="2">E45-E11-E12</f>
        <v>16</v>
      </c>
      <c r="F9" s="58">
        <f t="shared" si="2"/>
        <v>0</v>
      </c>
      <c r="G9" s="53">
        <f t="shared" si="2"/>
        <v>2.2727272727272728E-2</v>
      </c>
      <c r="H9" s="54">
        <f t="shared" si="2"/>
        <v>1.3727045985208604E-2</v>
      </c>
      <c r="I9" s="55">
        <f t="shared" si="2"/>
        <v>3.9993826513062436E-2</v>
      </c>
      <c r="J9" s="56">
        <f t="shared" si="2"/>
        <v>30.346286040959018</v>
      </c>
      <c r="K9" s="57">
        <f t="shared" si="2"/>
        <v>1.7018809122233858E-2</v>
      </c>
      <c r="L9" s="36">
        <f t="shared" si="2"/>
        <v>11</v>
      </c>
      <c r="M9" s="58">
        <f t="shared" si="2"/>
        <v>0</v>
      </c>
      <c r="N9" s="53">
        <f t="shared" si="2"/>
        <v>7.9545454545454544E-2</v>
      </c>
      <c r="O9" s="54">
        <f t="shared" si="2"/>
        <v>4.5697466165406358E-3</v>
      </c>
      <c r="P9" s="55">
        <f t="shared" si="2"/>
        <v>3.9961153242569554E-2</v>
      </c>
      <c r="Q9" s="56">
        <f t="shared" si="2"/>
        <v>4.3897264925642432</v>
      </c>
      <c r="R9" s="57">
        <f t="shared" si="2"/>
        <v>4.5429715792735206E-2</v>
      </c>
      <c r="S9" s="61">
        <f t="shared" si="2"/>
        <v>3.8460945477362906E-5</v>
      </c>
      <c r="T9" s="54">
        <f t="shared" si="2"/>
        <v>5.4769576844117457E-6</v>
      </c>
      <c r="U9" s="58">
        <f t="shared" si="2"/>
        <v>4.0209554403330042E-5</v>
      </c>
      <c r="V9" s="53">
        <f t="shared" si="2"/>
        <v>2.6231064549352433E-4</v>
      </c>
      <c r="W9" s="58">
        <f t="shared" si="2"/>
        <v>1.4800453878964085E-3</v>
      </c>
      <c r="X9" s="53">
        <f t="shared" si="2"/>
        <v>1.235380506894213E-4</v>
      </c>
      <c r="Y9" s="58">
        <f t="shared" si="2"/>
        <v>3.5627937339580543E-2</v>
      </c>
      <c r="Z9" s="53">
        <f t="shared" si="2"/>
        <v>4.0900834297394253E-4</v>
      </c>
      <c r="AA9" s="58">
        <f t="shared" si="2"/>
        <v>4.1379126153085216E-5</v>
      </c>
      <c r="AB9" s="53">
        <f t="shared" si="2"/>
        <v>0</v>
      </c>
      <c r="AC9" s="58">
        <f t="shared" si="2"/>
        <v>1.1200876221298956E-3</v>
      </c>
      <c r="AD9" s="53">
        <f t="shared" si="2"/>
        <v>3.0390734690183084E-4</v>
      </c>
      <c r="AE9" s="54">
        <f t="shared" si="2"/>
        <v>2.7246832801358893E-5</v>
      </c>
      <c r="AF9" s="60">
        <f t="shared" si="2"/>
        <v>0</v>
      </c>
    </row>
    <row r="10" spans="1:32" x14ac:dyDescent="0.3">
      <c r="A10" s="32" t="s">
        <v>32</v>
      </c>
      <c r="B10" s="33" t="s">
        <v>25</v>
      </c>
      <c r="C10" s="34">
        <v>107.79542960770151</v>
      </c>
      <c r="D10" s="47" t="s">
        <v>67</v>
      </c>
      <c r="E10" s="36">
        <v>10</v>
      </c>
      <c r="F10" s="37">
        <v>0.26315789473684209</v>
      </c>
      <c r="G10" s="38" t="s">
        <v>26</v>
      </c>
      <c r="H10" s="39">
        <v>3.7881820745565786E-2</v>
      </c>
      <c r="I10" s="40">
        <v>3.0575205893980582E-2</v>
      </c>
      <c r="J10" s="41">
        <v>8.1934602142643023</v>
      </c>
      <c r="K10" s="42">
        <v>4.5950577032382953E-3</v>
      </c>
      <c r="L10" s="36">
        <v>1</v>
      </c>
      <c r="M10" s="37">
        <v>2.6315789473684209E-2</v>
      </c>
      <c r="N10" s="38" t="s">
        <v>26</v>
      </c>
      <c r="O10" s="39">
        <v>2.6125562687469687E-2</v>
      </c>
      <c r="P10" s="40">
        <v>3.1207080935430905E-2</v>
      </c>
      <c r="Q10" s="41">
        <v>0.87693074309383956</v>
      </c>
      <c r="R10" s="42">
        <v>9.0754434236729811E-3</v>
      </c>
      <c r="S10" s="32" t="s">
        <v>27</v>
      </c>
      <c r="T10" s="33" t="s">
        <v>27</v>
      </c>
      <c r="U10" s="43" t="s">
        <v>27</v>
      </c>
      <c r="V10" s="44" t="s">
        <v>27</v>
      </c>
      <c r="W10" s="43" t="s">
        <v>27</v>
      </c>
      <c r="X10" s="44" t="s">
        <v>27</v>
      </c>
      <c r="Y10" s="43" t="s">
        <v>27</v>
      </c>
      <c r="Z10" s="44" t="s">
        <v>27</v>
      </c>
      <c r="AA10" s="43" t="s">
        <v>27</v>
      </c>
      <c r="AB10" s="44" t="s">
        <v>27</v>
      </c>
      <c r="AC10" s="43" t="s">
        <v>27</v>
      </c>
      <c r="AD10" s="44" t="s">
        <v>27</v>
      </c>
      <c r="AE10" s="33" t="s">
        <v>27</v>
      </c>
      <c r="AF10" s="35" t="s">
        <v>27</v>
      </c>
    </row>
    <row r="11" spans="1:32" x14ac:dyDescent="0.3">
      <c r="A11" s="51" t="s">
        <v>90</v>
      </c>
      <c r="B11" s="52" t="s">
        <v>37</v>
      </c>
      <c r="C11" s="34">
        <v>26.593810021279019</v>
      </c>
      <c r="D11" s="47" t="s">
        <v>67</v>
      </c>
      <c r="E11" s="36"/>
      <c r="F11" s="58"/>
      <c r="G11" s="53"/>
      <c r="H11" s="54">
        <v>1.5117875845313516E-2</v>
      </c>
      <c r="I11" s="55">
        <v>3.5297648030338359E-3</v>
      </c>
      <c r="J11" s="56">
        <v>2.693607932559503</v>
      </c>
      <c r="K11" s="57">
        <v>1.5106296431955874E-3</v>
      </c>
      <c r="L11" s="36"/>
      <c r="M11" s="58"/>
      <c r="N11" s="53"/>
      <c r="O11" s="54">
        <v>0</v>
      </c>
      <c r="P11" s="55">
        <v>2.8493320773185851E-3</v>
      </c>
      <c r="Q11" s="56">
        <v>0.55013492524882646</v>
      </c>
      <c r="R11" s="57">
        <v>5.6934010226027884E-3</v>
      </c>
      <c r="S11" s="61">
        <v>5.5979299856661627E-7</v>
      </c>
      <c r="T11" s="54">
        <v>0</v>
      </c>
      <c r="U11" s="58">
        <v>4.4617969372386121E-7</v>
      </c>
      <c r="V11" s="53">
        <v>4.6713805398627935E-5</v>
      </c>
      <c r="W11" s="58">
        <v>3.1909988467566142E-5</v>
      </c>
      <c r="X11" s="53">
        <v>0</v>
      </c>
      <c r="Y11" s="58">
        <v>1.0895369221981537E-3</v>
      </c>
      <c r="Z11" s="53">
        <v>0</v>
      </c>
      <c r="AA11" s="58">
        <v>3.3879325919507012E-5</v>
      </c>
      <c r="AB11" s="53">
        <v>0</v>
      </c>
      <c r="AC11" s="58">
        <v>1.9656010757284125E-5</v>
      </c>
      <c r="AD11" s="53">
        <v>4.5244565472050367E-6</v>
      </c>
      <c r="AE11" s="54">
        <v>5.7215313768130211E-7</v>
      </c>
      <c r="AF11" s="60">
        <v>0</v>
      </c>
    </row>
    <row r="12" spans="1:32" x14ac:dyDescent="0.3">
      <c r="A12" s="51" t="s">
        <v>91</v>
      </c>
      <c r="B12" s="52" t="s">
        <v>37</v>
      </c>
      <c r="C12" s="34">
        <v>10.95549076971235</v>
      </c>
      <c r="D12" s="47" t="s">
        <v>67</v>
      </c>
      <c r="E12" s="36"/>
      <c r="F12" s="58"/>
      <c r="G12" s="53"/>
      <c r="H12" s="54">
        <v>1.3331329289792802E-2</v>
      </c>
      <c r="I12" s="55">
        <v>1.645235224780767E-3</v>
      </c>
      <c r="J12" s="56">
        <v>1.434337189331101</v>
      </c>
      <c r="K12" s="57">
        <v>8.0440521812783828E-4</v>
      </c>
      <c r="L12" s="36"/>
      <c r="M12" s="58"/>
      <c r="N12" s="53"/>
      <c r="O12" s="54">
        <v>1.3331329289792802E-2</v>
      </c>
      <c r="P12" s="55">
        <v>1.645235224780767E-3</v>
      </c>
      <c r="Q12" s="56">
        <v>0.22140188339731126</v>
      </c>
      <c r="R12" s="57">
        <v>2.2913100977370172E-3</v>
      </c>
      <c r="S12" s="61">
        <v>1.8487999222885877E-7</v>
      </c>
      <c r="T12" s="54">
        <v>0</v>
      </c>
      <c r="U12" s="58">
        <v>1.6870742079365538E-7</v>
      </c>
      <c r="V12" s="53">
        <v>3.5654224910055025E-5</v>
      </c>
      <c r="W12" s="58">
        <v>1.7469789130747369E-5</v>
      </c>
      <c r="X12" s="53">
        <v>8.2702146939506622E-6</v>
      </c>
      <c r="Y12" s="58">
        <v>4.8474732723400297E-4</v>
      </c>
      <c r="Z12" s="53">
        <v>8.3167286823959439E-5</v>
      </c>
      <c r="AA12" s="58">
        <v>1.3341853808987373E-5</v>
      </c>
      <c r="AB12" s="53">
        <v>0</v>
      </c>
      <c r="AC12" s="58">
        <v>9.3045953463722791E-6</v>
      </c>
      <c r="AD12" s="53">
        <v>4.7442546399185863E-5</v>
      </c>
      <c r="AE12" s="54">
        <v>1.0754293773155371E-7</v>
      </c>
      <c r="AF12" s="60">
        <v>0</v>
      </c>
    </row>
    <row r="13" spans="1:32" x14ac:dyDescent="0.3">
      <c r="A13" s="51" t="s">
        <v>60</v>
      </c>
      <c r="B13" s="52" t="s">
        <v>37</v>
      </c>
      <c r="C13" s="34">
        <v>32.083536191318913</v>
      </c>
      <c r="D13" s="47" t="s">
        <v>67</v>
      </c>
      <c r="E13" s="36"/>
      <c r="F13" s="58"/>
      <c r="G13" s="53"/>
      <c r="H13" s="54">
        <v>1.9177547465934433E-2</v>
      </c>
      <c r="I13" s="55">
        <v>6.1786422574456384E-3</v>
      </c>
      <c r="J13" s="56">
        <v>6.7895351322147084</v>
      </c>
      <c r="K13" s="57">
        <v>3.8077082081116272E-3</v>
      </c>
      <c r="L13" s="36"/>
      <c r="M13" s="58"/>
      <c r="N13" s="53"/>
      <c r="O13" s="54">
        <v>2.1153689923725284E-2</v>
      </c>
      <c r="P13" s="55">
        <v>5.6259160057112465E-3</v>
      </c>
      <c r="Q13" s="56">
        <v>0.7111885446394296</v>
      </c>
      <c r="R13" s="57">
        <v>7.3601609377592497E-3</v>
      </c>
      <c r="S13" s="61">
        <v>7.9450256701903631E-4</v>
      </c>
      <c r="T13" s="54">
        <v>0</v>
      </c>
      <c r="U13" s="58">
        <v>9.3103700762460159E-4</v>
      </c>
      <c r="V13" s="53">
        <v>0</v>
      </c>
      <c r="W13" s="58">
        <v>4.7230828212106729E-4</v>
      </c>
      <c r="X13" s="53">
        <v>0</v>
      </c>
      <c r="Y13" s="58">
        <v>7.3732352747529328E-4</v>
      </c>
      <c r="Z13" s="53">
        <v>0</v>
      </c>
      <c r="AA13" s="58">
        <v>5.2428676533091388E-4</v>
      </c>
      <c r="AB13" s="53">
        <v>0</v>
      </c>
      <c r="AC13" s="58">
        <v>1.1669075079947466E-4</v>
      </c>
      <c r="AD13" s="53">
        <v>0</v>
      </c>
      <c r="AE13" s="54">
        <v>8.6869411000702396E-5</v>
      </c>
      <c r="AF13" s="60">
        <v>0</v>
      </c>
    </row>
    <row r="14" spans="1:32" x14ac:dyDescent="0.3">
      <c r="A14" s="51" t="s">
        <v>61</v>
      </c>
      <c r="B14" s="52" t="s">
        <v>37</v>
      </c>
      <c r="C14" s="34">
        <v>13.762464268749047</v>
      </c>
      <c r="D14" s="47" t="s">
        <v>67</v>
      </c>
      <c r="E14" s="36"/>
      <c r="F14" s="58"/>
      <c r="G14" s="53"/>
      <c r="H14" s="54">
        <v>4.9214223091390256E-6</v>
      </c>
      <c r="I14" s="55">
        <v>8.5165753455418143E-4</v>
      </c>
      <c r="J14" s="56">
        <v>2.1833790041841157</v>
      </c>
      <c r="K14" s="57">
        <v>1.2244829717728517E-3</v>
      </c>
      <c r="L14" s="36"/>
      <c r="M14" s="58"/>
      <c r="N14" s="53"/>
      <c r="O14" s="54">
        <v>2.3916326657570258E-3</v>
      </c>
      <c r="P14" s="55">
        <v>9.5907979767442754E-4</v>
      </c>
      <c r="Q14" s="56">
        <v>0.3730494125225205</v>
      </c>
      <c r="R14" s="57">
        <v>3.8607254498093119E-3</v>
      </c>
      <c r="S14" s="61">
        <v>1.5966129668985374E-4</v>
      </c>
      <c r="T14" s="54">
        <v>0</v>
      </c>
      <c r="U14" s="58">
        <v>1.5196343789863889E-4</v>
      </c>
      <c r="V14" s="53">
        <v>0</v>
      </c>
      <c r="W14" s="58">
        <v>6.3502696389910841E-5</v>
      </c>
      <c r="X14" s="53">
        <v>0</v>
      </c>
      <c r="Y14" s="58">
        <v>9.6016932309259226E-4</v>
      </c>
      <c r="Z14" s="53">
        <v>0</v>
      </c>
      <c r="AA14" s="58">
        <v>1.0501975800528849E-4</v>
      </c>
      <c r="AB14" s="53">
        <v>0</v>
      </c>
      <c r="AC14" s="58">
        <v>4.5187919731586429E-5</v>
      </c>
      <c r="AD14" s="53">
        <v>0</v>
      </c>
      <c r="AE14" s="54">
        <v>2.343162152470564E-5</v>
      </c>
      <c r="AF14" s="60">
        <v>0</v>
      </c>
    </row>
    <row r="15" spans="1:32" x14ac:dyDescent="0.3">
      <c r="A15" s="51" t="s">
        <v>54</v>
      </c>
      <c r="B15" s="52" t="s">
        <v>37</v>
      </c>
      <c r="C15" s="34">
        <v>3.5411670821864361</v>
      </c>
      <c r="D15" s="47" t="s">
        <v>69</v>
      </c>
      <c r="E15" s="36"/>
      <c r="F15" s="58"/>
      <c r="G15" s="53"/>
      <c r="H15" s="54">
        <v>0</v>
      </c>
      <c r="I15" s="55">
        <v>0</v>
      </c>
      <c r="J15" s="56">
        <v>2.4551986205162094E-2</v>
      </c>
      <c r="K15" s="57">
        <v>1.3769248936538644E-5</v>
      </c>
      <c r="L15" s="36"/>
      <c r="M15" s="58"/>
      <c r="N15" s="53"/>
      <c r="O15" s="54">
        <v>0</v>
      </c>
      <c r="P15" s="55">
        <v>0</v>
      </c>
      <c r="Q15" s="56">
        <v>7.3334913355341336E-3</v>
      </c>
      <c r="R15" s="57">
        <v>7.589503075103627E-5</v>
      </c>
      <c r="S15" s="61">
        <v>3.4495884532313292E-8</v>
      </c>
      <c r="T15" s="54">
        <v>0</v>
      </c>
      <c r="U15" s="58">
        <v>3.706444674252506E-8</v>
      </c>
      <c r="V15" s="53">
        <v>1.3310567449033118E-5</v>
      </c>
      <c r="W15" s="58">
        <v>0</v>
      </c>
      <c r="X15" s="53">
        <v>0</v>
      </c>
      <c r="Y15" s="58">
        <v>1.5913324069575471E-5</v>
      </c>
      <c r="Z15" s="53">
        <v>0</v>
      </c>
      <c r="AA15" s="58">
        <v>1.1695916138751027E-6</v>
      </c>
      <c r="AB15" s="53">
        <v>0</v>
      </c>
      <c r="AC15" s="58">
        <v>3.2938496506504361E-8</v>
      </c>
      <c r="AD15" s="53">
        <v>6.9557295956318502E-6</v>
      </c>
      <c r="AE15" s="54">
        <v>0</v>
      </c>
      <c r="AF15" s="60">
        <v>0</v>
      </c>
    </row>
    <row r="16" spans="1:32" x14ac:dyDescent="0.3">
      <c r="A16" s="51" t="s">
        <v>59</v>
      </c>
      <c r="B16" s="52" t="s">
        <v>37</v>
      </c>
      <c r="C16" s="34">
        <v>9.417736679423669</v>
      </c>
      <c r="D16" s="47" t="s">
        <v>69</v>
      </c>
      <c r="E16" s="36"/>
      <c r="F16" s="58"/>
      <c r="G16" s="53"/>
      <c r="H16" s="54">
        <v>0</v>
      </c>
      <c r="I16" s="55">
        <v>1.6674551898843823E-3</v>
      </c>
      <c r="J16" s="56">
        <v>0.14895736937264228</v>
      </c>
      <c r="K16" s="57">
        <v>8.3538296359608429E-5</v>
      </c>
      <c r="L16" s="36"/>
      <c r="M16" s="58"/>
      <c r="N16" s="53"/>
      <c r="O16" s="54">
        <v>8.3266230227127362E-3</v>
      </c>
      <c r="P16" s="55">
        <v>1.8973274125454493E-3</v>
      </c>
      <c r="Q16" s="56">
        <v>4.7332508848563368E-2</v>
      </c>
      <c r="R16" s="57">
        <v>4.8984883873511367E-4</v>
      </c>
      <c r="S16" s="61">
        <v>3.2394998057067057E-8</v>
      </c>
      <c r="T16" s="54">
        <v>0</v>
      </c>
      <c r="U16" s="58">
        <v>1.60795369688128E-6</v>
      </c>
      <c r="V16" s="53">
        <v>0</v>
      </c>
      <c r="W16" s="58">
        <v>0</v>
      </c>
      <c r="X16" s="53">
        <v>0</v>
      </c>
      <c r="Y16" s="58">
        <v>1.9505534222340942E-5</v>
      </c>
      <c r="Z16" s="53">
        <v>0</v>
      </c>
      <c r="AA16" s="58">
        <v>3.0682568954833973E-7</v>
      </c>
      <c r="AB16" s="53">
        <v>0</v>
      </c>
      <c r="AC16" s="58">
        <v>5.608167190109097E-8</v>
      </c>
      <c r="AD16" s="53">
        <v>0</v>
      </c>
      <c r="AE16" s="54">
        <v>0</v>
      </c>
      <c r="AF16" s="60">
        <v>0</v>
      </c>
    </row>
    <row r="17" spans="1:32" x14ac:dyDescent="0.3">
      <c r="A17" s="32" t="s">
        <v>34</v>
      </c>
      <c r="B17" s="33" t="s">
        <v>25</v>
      </c>
      <c r="C17" s="34">
        <v>9.4229995417693484</v>
      </c>
      <c r="D17" s="47" t="s">
        <v>69</v>
      </c>
      <c r="E17" s="36">
        <v>0</v>
      </c>
      <c r="F17" s="37" t="s">
        <v>26</v>
      </c>
      <c r="G17" s="38" t="s">
        <v>26</v>
      </c>
      <c r="H17" s="39">
        <v>0</v>
      </c>
      <c r="I17" s="40">
        <v>1.9027195424239007E-3</v>
      </c>
      <c r="J17" s="41">
        <v>0.21531725258126666</v>
      </c>
      <c r="K17" s="42">
        <v>1.2075425696107975E-4</v>
      </c>
      <c r="L17" s="36">
        <v>0</v>
      </c>
      <c r="M17" s="37" t="s">
        <v>26</v>
      </c>
      <c r="N17" s="38" t="s">
        <v>26</v>
      </c>
      <c r="O17" s="39">
        <v>1.1250821451873132E-5</v>
      </c>
      <c r="P17" s="40">
        <v>1.9421608215969611E-3</v>
      </c>
      <c r="Q17" s="41">
        <v>4.0394819941656696E-2</v>
      </c>
      <c r="R17" s="42">
        <v>4.1805000665911521E-4</v>
      </c>
      <c r="S17" s="32" t="s">
        <v>27</v>
      </c>
      <c r="T17" s="33" t="s">
        <v>27</v>
      </c>
      <c r="U17" s="43" t="s">
        <v>27</v>
      </c>
      <c r="V17" s="44" t="s">
        <v>27</v>
      </c>
      <c r="W17" s="43" t="s">
        <v>27</v>
      </c>
      <c r="X17" s="44" t="s">
        <v>27</v>
      </c>
      <c r="Y17" s="43" t="s">
        <v>27</v>
      </c>
      <c r="Z17" s="44" t="s">
        <v>27</v>
      </c>
      <c r="AA17" s="43" t="s">
        <v>27</v>
      </c>
      <c r="AB17" s="44" t="s">
        <v>27</v>
      </c>
      <c r="AC17" s="43" t="s">
        <v>27</v>
      </c>
      <c r="AD17" s="44" t="s">
        <v>27</v>
      </c>
      <c r="AE17" s="33" t="s">
        <v>27</v>
      </c>
      <c r="AF17" s="35" t="s">
        <v>27</v>
      </c>
    </row>
    <row r="18" spans="1:32" x14ac:dyDescent="0.3">
      <c r="A18" s="32" t="s">
        <v>29</v>
      </c>
      <c r="B18" s="33" t="s">
        <v>25</v>
      </c>
      <c r="C18" s="34">
        <v>59.77284444653246</v>
      </c>
      <c r="D18" s="35" t="s">
        <v>66</v>
      </c>
      <c r="E18" s="36">
        <v>0</v>
      </c>
      <c r="F18" s="37">
        <v>0</v>
      </c>
      <c r="G18" s="38">
        <v>0</v>
      </c>
      <c r="H18" s="39">
        <v>0</v>
      </c>
      <c r="I18" s="40">
        <v>5.859226189426938E-3</v>
      </c>
      <c r="J18" s="41">
        <v>13.898245073952699</v>
      </c>
      <c r="K18" s="42">
        <v>7.7944160853284103E-3</v>
      </c>
      <c r="L18" s="36">
        <v>0</v>
      </c>
      <c r="M18" s="37">
        <v>0</v>
      </c>
      <c r="N18" s="38">
        <v>0</v>
      </c>
      <c r="O18" s="39">
        <v>0</v>
      </c>
      <c r="P18" s="40">
        <v>5.9803144595811488E-3</v>
      </c>
      <c r="Q18" s="41">
        <v>1.2723233170903145</v>
      </c>
      <c r="R18" s="42">
        <v>1.3167400472396788E-2</v>
      </c>
      <c r="S18" s="32" t="s">
        <v>27</v>
      </c>
      <c r="T18" s="33" t="s">
        <v>27</v>
      </c>
      <c r="U18" s="43" t="s">
        <v>27</v>
      </c>
      <c r="V18" s="44" t="s">
        <v>27</v>
      </c>
      <c r="W18" s="43" t="s">
        <v>27</v>
      </c>
      <c r="X18" s="44" t="s">
        <v>27</v>
      </c>
      <c r="Y18" s="43" t="s">
        <v>27</v>
      </c>
      <c r="Z18" s="44" t="s">
        <v>27</v>
      </c>
      <c r="AA18" s="43" t="s">
        <v>27</v>
      </c>
      <c r="AB18" s="44" t="s">
        <v>27</v>
      </c>
      <c r="AC18" s="43" t="s">
        <v>27</v>
      </c>
      <c r="AD18" s="44" t="s">
        <v>27</v>
      </c>
      <c r="AE18" s="33" t="s">
        <v>27</v>
      </c>
      <c r="AF18" s="35" t="s">
        <v>27</v>
      </c>
    </row>
    <row r="19" spans="1:32" x14ac:dyDescent="0.3">
      <c r="A19" s="51" t="s">
        <v>43</v>
      </c>
      <c r="B19" s="52" t="s">
        <v>37</v>
      </c>
      <c r="C19" s="34">
        <v>79.018206200620199</v>
      </c>
      <c r="D19" s="47" t="s">
        <v>66</v>
      </c>
      <c r="E19" s="36">
        <v>14</v>
      </c>
      <c r="F19" s="58">
        <v>3.0888030888030889E-2</v>
      </c>
      <c r="G19" s="53">
        <v>0.15789473684210525</v>
      </c>
      <c r="H19" s="54">
        <v>4.8860635353436932E-2</v>
      </c>
      <c r="I19" s="55">
        <v>1.916773567156765E-2</v>
      </c>
      <c r="J19" s="56">
        <v>37.185187722118243</v>
      </c>
      <c r="K19" s="57">
        <v>2.0854203086433602E-2</v>
      </c>
      <c r="L19" s="36">
        <v>4</v>
      </c>
      <c r="M19" s="58">
        <v>1.1583011583011582E-2</v>
      </c>
      <c r="N19" s="53">
        <v>2.6315789473684209E-2</v>
      </c>
      <c r="O19" s="54">
        <v>0.11200260139494915</v>
      </c>
      <c r="P19" s="55">
        <v>1.8504452267099833E-2</v>
      </c>
      <c r="Q19" s="56">
        <v>1.6234081761257813</v>
      </c>
      <c r="R19" s="57">
        <v>1.6800812574980156E-2</v>
      </c>
      <c r="S19" s="61">
        <v>2.4889716890145529E-3</v>
      </c>
      <c r="T19" s="54">
        <v>4.2034387880113124E-5</v>
      </c>
      <c r="U19" s="58">
        <v>2.8456527823219539E-3</v>
      </c>
      <c r="V19" s="53">
        <v>6.746093381150537E-5</v>
      </c>
      <c r="W19" s="58">
        <v>3.3611843934125579E-3</v>
      </c>
      <c r="X19" s="53">
        <v>1.2206605967899155E-4</v>
      </c>
      <c r="Y19" s="58">
        <v>1.0042906715771343E-3</v>
      </c>
      <c r="Z19" s="53">
        <v>3.4312017831983346E-5</v>
      </c>
      <c r="AA19" s="58">
        <v>9.7763465264833578E-4</v>
      </c>
      <c r="AB19" s="53">
        <v>0</v>
      </c>
      <c r="AC19" s="58">
        <v>1.0632181241194091E-3</v>
      </c>
      <c r="AD19" s="53">
        <v>2.5299585746080823E-5</v>
      </c>
      <c r="AE19" s="54">
        <v>1.9768506970231528E-3</v>
      </c>
      <c r="AF19" s="60">
        <v>0</v>
      </c>
    </row>
    <row r="20" spans="1:32" x14ac:dyDescent="0.3">
      <c r="A20" s="51" t="s">
        <v>82</v>
      </c>
      <c r="B20" s="52" t="s">
        <v>37</v>
      </c>
      <c r="C20" s="34">
        <v>91.336973086682448</v>
      </c>
      <c r="D20" s="47" t="s">
        <v>66</v>
      </c>
      <c r="E20" s="36"/>
      <c r="F20" s="58"/>
      <c r="G20" s="53"/>
      <c r="H20" s="54">
        <v>0</v>
      </c>
      <c r="I20" s="55">
        <v>1.4224634375105863E-2</v>
      </c>
      <c r="J20" s="56">
        <v>35.123544225683972</v>
      </c>
      <c r="K20" s="57">
        <v>1.969799184211354E-2</v>
      </c>
      <c r="L20" s="36"/>
      <c r="M20" s="58"/>
      <c r="N20" s="53"/>
      <c r="O20" s="54">
        <v>1.0959440359037264E-2</v>
      </c>
      <c r="P20" s="55">
        <v>1.4716574240108651E-2</v>
      </c>
      <c r="Q20" s="56">
        <v>1.8782890281917559</v>
      </c>
      <c r="R20" s="57">
        <v>1.9438599847144231E-2</v>
      </c>
      <c r="S20" s="61">
        <v>6.1863565950992525E-3</v>
      </c>
      <c r="T20" s="54">
        <v>0</v>
      </c>
      <c r="U20" s="58">
        <v>6.3504270445162462E-3</v>
      </c>
      <c r="V20" s="53">
        <v>0</v>
      </c>
      <c r="W20" s="58">
        <v>5.764188566520446E-3</v>
      </c>
      <c r="X20" s="53">
        <v>0</v>
      </c>
      <c r="Y20" s="58">
        <v>1.1303770844680908E-3</v>
      </c>
      <c r="Z20" s="53">
        <v>0</v>
      </c>
      <c r="AA20" s="58">
        <v>2.1053353583256343E-4</v>
      </c>
      <c r="AB20" s="53">
        <v>0</v>
      </c>
      <c r="AC20" s="58">
        <v>2.9084868980553289E-3</v>
      </c>
      <c r="AD20" s="53">
        <v>0</v>
      </c>
      <c r="AE20" s="54">
        <v>4.8426971549470708E-3</v>
      </c>
      <c r="AF20" s="60">
        <v>0</v>
      </c>
    </row>
    <row r="21" spans="1:32" x14ac:dyDescent="0.3">
      <c r="A21" s="51" t="s">
        <v>53</v>
      </c>
      <c r="B21" s="52" t="s">
        <v>37</v>
      </c>
      <c r="C21" s="34">
        <v>74.335577376111473</v>
      </c>
      <c r="D21" s="47" t="s">
        <v>66</v>
      </c>
      <c r="E21" s="36"/>
      <c r="F21" s="58"/>
      <c r="G21" s="53"/>
      <c r="H21" s="54">
        <v>0</v>
      </c>
      <c r="I21" s="55">
        <v>1.0207421656461137E-2</v>
      </c>
      <c r="J21" s="56">
        <v>25.613110140263259</v>
      </c>
      <c r="K21" s="57">
        <v>1.4364348636124477E-2</v>
      </c>
      <c r="L21" s="36"/>
      <c r="M21" s="58"/>
      <c r="N21" s="53"/>
      <c r="O21" s="54">
        <v>0</v>
      </c>
      <c r="P21" s="55">
        <v>1.0207421656461137E-2</v>
      </c>
      <c r="Q21" s="56">
        <v>1.4054074730033725</v>
      </c>
      <c r="R21" s="57">
        <v>1.4544701629971766E-2</v>
      </c>
      <c r="S21" s="61">
        <v>1.3826704872066636E-3</v>
      </c>
      <c r="T21" s="54">
        <v>2.1100738662613698E-10</v>
      </c>
      <c r="U21" s="58">
        <v>8.510061856489197E-4</v>
      </c>
      <c r="V21" s="53">
        <v>4.1143121432379953E-6</v>
      </c>
      <c r="W21" s="58">
        <v>1.9024091333003331E-3</v>
      </c>
      <c r="X21" s="53">
        <v>7.9280226931150239E-6</v>
      </c>
      <c r="Y21" s="58">
        <v>2.2064170591540731E-4</v>
      </c>
      <c r="Z21" s="53">
        <v>2.4915656461385876E-5</v>
      </c>
      <c r="AA21" s="58">
        <v>1.9978784922113096E-4</v>
      </c>
      <c r="AB21" s="53">
        <v>0</v>
      </c>
      <c r="AC21" s="58">
        <v>3.835433115763895E-4</v>
      </c>
      <c r="AD21" s="53">
        <v>5.985399549562686E-6</v>
      </c>
      <c r="AE21" s="54">
        <v>8.3416237911864018E-4</v>
      </c>
      <c r="AF21" s="60">
        <v>0</v>
      </c>
    </row>
    <row r="22" spans="1:32" x14ac:dyDescent="0.3">
      <c r="A22" s="51" t="s">
        <v>62</v>
      </c>
      <c r="B22" s="52" t="s">
        <v>37</v>
      </c>
      <c r="C22" s="34">
        <v>21.378054592434722</v>
      </c>
      <c r="D22" s="47" t="s">
        <v>66</v>
      </c>
      <c r="E22" s="36"/>
      <c r="F22" s="58"/>
      <c r="G22" s="53"/>
      <c r="H22" s="54">
        <v>3.2654951637007303E-2</v>
      </c>
      <c r="I22" s="55">
        <v>1.8708567865720913E-3</v>
      </c>
      <c r="J22" s="56">
        <v>6.1689924761248118</v>
      </c>
      <c r="K22" s="57">
        <v>3.4596953737916812E-3</v>
      </c>
      <c r="L22" s="36"/>
      <c r="M22" s="58"/>
      <c r="N22" s="53"/>
      <c r="O22" s="54">
        <v>5.1506087835159692E-3</v>
      </c>
      <c r="P22" s="55">
        <v>6.3292791559188511E-4</v>
      </c>
      <c r="Q22" s="56">
        <v>0.38895567483588378</v>
      </c>
      <c r="R22" s="57">
        <v>4.0253409395089156E-3</v>
      </c>
      <c r="S22" s="61">
        <v>1.6666666499266175E-3</v>
      </c>
      <c r="T22" s="54">
        <v>0</v>
      </c>
      <c r="U22" s="58">
        <v>2.7985362281665932E-3</v>
      </c>
      <c r="V22" s="53">
        <v>0</v>
      </c>
      <c r="W22" s="58">
        <v>2.6500648413073711E-3</v>
      </c>
      <c r="X22" s="53">
        <v>0</v>
      </c>
      <c r="Y22" s="58">
        <v>1.0495065930388842E-3</v>
      </c>
      <c r="Z22" s="53">
        <v>0</v>
      </c>
      <c r="AA22" s="58">
        <v>1.1280135842303555E-3</v>
      </c>
      <c r="AB22" s="53">
        <v>0</v>
      </c>
      <c r="AC22" s="58">
        <v>9.8521909583210686E-4</v>
      </c>
      <c r="AD22" s="53">
        <v>0</v>
      </c>
      <c r="AE22" s="54">
        <v>9.2020230117241151E-4</v>
      </c>
      <c r="AF22" s="60">
        <v>0</v>
      </c>
    </row>
    <row r="23" spans="1:32" x14ac:dyDescent="0.3">
      <c r="A23" s="51" t="s">
        <v>63</v>
      </c>
      <c r="B23" s="52" t="s">
        <v>37</v>
      </c>
      <c r="C23" s="34">
        <v>45.330448118211358</v>
      </c>
      <c r="D23" s="47" t="s">
        <v>66</v>
      </c>
      <c r="E23" s="36"/>
      <c r="F23" s="58"/>
      <c r="G23" s="53"/>
      <c r="H23" s="54">
        <v>5.256899185974221E-2</v>
      </c>
      <c r="I23" s="55">
        <v>1.0553592160879735E-2</v>
      </c>
      <c r="J23" s="56">
        <v>17.701791577335971</v>
      </c>
      <c r="K23" s="57">
        <v>9.9275216601341712E-3</v>
      </c>
      <c r="L23" s="36"/>
      <c r="M23" s="58"/>
      <c r="N23" s="53"/>
      <c r="O23" s="54">
        <v>1.2021517425582344E-2</v>
      </c>
      <c r="P23" s="55">
        <v>9.2410831990444482E-3</v>
      </c>
      <c r="Q23" s="56">
        <v>0.97700420287297807</v>
      </c>
      <c r="R23" s="57">
        <v>1.0111113605827376E-2</v>
      </c>
      <c r="S23" s="61">
        <v>3.1042726884657904E-3</v>
      </c>
      <c r="T23" s="54">
        <v>0</v>
      </c>
      <c r="U23" s="58">
        <v>5.216509879874597E-3</v>
      </c>
      <c r="V23" s="53">
        <v>0</v>
      </c>
      <c r="W23" s="58">
        <v>4.8662513677134112E-3</v>
      </c>
      <c r="X23" s="53">
        <v>0</v>
      </c>
      <c r="Y23" s="58">
        <v>1.9402673358207983E-3</v>
      </c>
      <c r="Z23" s="53">
        <v>0</v>
      </c>
      <c r="AA23" s="58">
        <v>2.1219194429062363E-3</v>
      </c>
      <c r="AB23" s="53">
        <v>0</v>
      </c>
      <c r="AC23" s="58">
        <v>1.8185580187810365E-3</v>
      </c>
      <c r="AD23" s="53">
        <v>0</v>
      </c>
      <c r="AE23" s="54">
        <v>1.6378028900158263E-3</v>
      </c>
      <c r="AF23" s="60">
        <v>0</v>
      </c>
    </row>
    <row r="24" spans="1:32" x14ac:dyDescent="0.3">
      <c r="A24" s="51" t="s">
        <v>52</v>
      </c>
      <c r="B24" s="52" t="s">
        <v>37</v>
      </c>
      <c r="C24" s="34">
        <v>21.967395184696191</v>
      </c>
      <c r="D24" s="47" t="s">
        <v>51</v>
      </c>
      <c r="E24" s="36"/>
      <c r="F24" s="58"/>
      <c r="G24" s="53"/>
      <c r="H24" s="54">
        <v>0</v>
      </c>
      <c r="I24" s="55">
        <v>5.6760200279146128E-3</v>
      </c>
      <c r="J24" s="56">
        <v>8.6248428374447883</v>
      </c>
      <c r="K24" s="57">
        <v>4.8369857768301707E-3</v>
      </c>
      <c r="L24" s="36"/>
      <c r="M24" s="58"/>
      <c r="N24" s="53"/>
      <c r="O24" s="54">
        <v>0</v>
      </c>
      <c r="P24" s="55">
        <v>5.6760200279146128E-3</v>
      </c>
      <c r="Q24" s="56">
        <v>5.5004247837349078E-2</v>
      </c>
      <c r="R24" s="57">
        <v>5.6924442807010909E-4</v>
      </c>
      <c r="S24" s="61">
        <v>8.3141979940185715E-5</v>
      </c>
      <c r="T24" s="54">
        <v>0</v>
      </c>
      <c r="U24" s="58">
        <v>9.8586787394160718E-5</v>
      </c>
      <c r="V24" s="53">
        <v>0</v>
      </c>
      <c r="W24" s="58">
        <v>1.7576162805018794E-5</v>
      </c>
      <c r="X24" s="53">
        <v>0</v>
      </c>
      <c r="Y24" s="58">
        <v>9.4127446857543429E-6</v>
      </c>
      <c r="Z24" s="53">
        <v>0</v>
      </c>
      <c r="AA24" s="58">
        <v>6.0624276822017621E-5</v>
      </c>
      <c r="AB24" s="53">
        <v>0</v>
      </c>
      <c r="AC24" s="58">
        <v>1.0126726696731411E-5</v>
      </c>
      <c r="AD24" s="53">
        <v>0</v>
      </c>
      <c r="AE24" s="54">
        <v>6.0936189030176299E-5</v>
      </c>
      <c r="AF24" s="60">
        <v>0</v>
      </c>
    </row>
    <row r="25" spans="1:32" x14ac:dyDescent="0.3">
      <c r="A25" s="51" t="s">
        <v>92</v>
      </c>
      <c r="B25" s="52" t="s">
        <v>37</v>
      </c>
      <c r="C25" s="34">
        <v>0.20702815144915174</v>
      </c>
      <c r="D25" s="47" t="s">
        <v>51</v>
      </c>
      <c r="E25" s="36"/>
      <c r="F25" s="58"/>
      <c r="G25" s="53"/>
      <c r="H25" s="54">
        <v>0</v>
      </c>
      <c r="I25" s="55">
        <v>0</v>
      </c>
      <c r="J25" s="56">
        <v>4.8433398003500439E-2</v>
      </c>
      <c r="K25" s="57">
        <v>2.7162426224092467E-5</v>
      </c>
      <c r="L25" s="36"/>
      <c r="M25" s="58"/>
      <c r="N25" s="53"/>
      <c r="O25" s="54">
        <v>0</v>
      </c>
      <c r="P25" s="55">
        <v>0</v>
      </c>
      <c r="Q25" s="56">
        <v>2.4182650259145882E-4</v>
      </c>
      <c r="R25" s="57">
        <v>2.50268651190239E-6</v>
      </c>
      <c r="S25" s="61">
        <v>1.3033617258764298E-4</v>
      </c>
      <c r="T25" s="54">
        <v>4.8843726594775896E-6</v>
      </c>
      <c r="U25" s="58">
        <v>1.0190841257727103E-4</v>
      </c>
      <c r="V25" s="53">
        <v>1.8873280089863311E-4</v>
      </c>
      <c r="W25" s="58">
        <v>3.1938288878380992E-5</v>
      </c>
      <c r="X25" s="53">
        <v>2.5079088718830184E-9</v>
      </c>
      <c r="Y25" s="58">
        <v>4.0569472679301012E-6</v>
      </c>
      <c r="Z25" s="53">
        <v>4.9853666453391678E-5</v>
      </c>
      <c r="AA25" s="58">
        <v>1.0461537720600035E-5</v>
      </c>
      <c r="AB25" s="53">
        <v>0</v>
      </c>
      <c r="AC25" s="58">
        <v>4.7383576117793171E-5</v>
      </c>
      <c r="AD25" s="53">
        <v>3.3958841383496264E-5</v>
      </c>
      <c r="AE25" s="54">
        <v>3.8331822708062352E-4</v>
      </c>
      <c r="AF25" s="60">
        <v>5.7287081670434557E-5</v>
      </c>
    </row>
    <row r="26" spans="1:32" x14ac:dyDescent="0.3">
      <c r="A26" s="51" t="s">
        <v>95</v>
      </c>
      <c r="B26" s="52" t="s">
        <v>37</v>
      </c>
      <c r="C26" s="34">
        <v>2.4673660862597364</v>
      </c>
      <c r="D26" s="47" t="s">
        <v>51</v>
      </c>
      <c r="E26" s="36"/>
      <c r="F26" s="58"/>
      <c r="G26" s="53"/>
      <c r="H26" s="54">
        <v>0</v>
      </c>
      <c r="I26" s="55">
        <v>8.2343975438146574E-4</v>
      </c>
      <c r="J26" s="56">
        <v>1.4467810000000003</v>
      </c>
      <c r="K26" s="57">
        <v>8.1138395807121638E-4</v>
      </c>
      <c r="L26" s="36"/>
      <c r="M26" s="58"/>
      <c r="N26" s="53"/>
      <c r="O26" s="54">
        <v>0</v>
      </c>
      <c r="P26" s="55">
        <v>8.2343975438146574E-4</v>
      </c>
      <c r="Q26" s="56">
        <v>5.8349999999999999E-3</v>
      </c>
      <c r="R26" s="57">
        <v>6.0386994975571471E-5</v>
      </c>
      <c r="S26" s="61">
        <v>2.1799478263706472E-4</v>
      </c>
      <c r="T26" s="54">
        <v>0</v>
      </c>
      <c r="U26" s="58">
        <v>2.1680439160428979E-4</v>
      </c>
      <c r="V26" s="53">
        <v>6.1899999999999987E-4</v>
      </c>
      <c r="W26" s="58">
        <v>3.0785593420321824E-5</v>
      </c>
      <c r="X26" s="53">
        <v>1.12E-4</v>
      </c>
      <c r="Y26" s="58">
        <v>8.2085645010181582E-6</v>
      </c>
      <c r="Z26" s="53">
        <v>0</v>
      </c>
      <c r="AA26" s="58">
        <v>1.0149573959700067E-5</v>
      </c>
      <c r="AB26" s="53">
        <v>0</v>
      </c>
      <c r="AC26" s="58">
        <v>4.7318182848889008E-5</v>
      </c>
      <c r="AD26" s="53">
        <v>4.3100000000000001E-4</v>
      </c>
      <c r="AE26" s="54">
        <v>1.3560765332511695E-4</v>
      </c>
      <c r="AF26" s="60">
        <v>0</v>
      </c>
    </row>
    <row r="27" spans="1:32" x14ac:dyDescent="0.3">
      <c r="A27" s="51" t="s">
        <v>45</v>
      </c>
      <c r="B27" s="52" t="s">
        <v>37</v>
      </c>
      <c r="C27" s="34">
        <v>37.946763317405313</v>
      </c>
      <c r="D27" s="35" t="s">
        <v>51</v>
      </c>
      <c r="E27" s="36">
        <v>63</v>
      </c>
      <c r="F27" s="58" t="s">
        <v>26</v>
      </c>
      <c r="G27" s="53">
        <v>0.41447368421052633</v>
      </c>
      <c r="H27" s="54">
        <v>2.6257546739033293E-2</v>
      </c>
      <c r="I27" s="55">
        <v>7.2943906336834915E-3</v>
      </c>
      <c r="J27" s="56">
        <v>14.905597873816811</v>
      </c>
      <c r="K27" s="57">
        <v>8.3593598480180397E-3</v>
      </c>
      <c r="L27" s="36">
        <v>6</v>
      </c>
      <c r="M27" s="58" t="s">
        <v>26</v>
      </c>
      <c r="N27" s="53">
        <v>3.9473684210526314E-2</v>
      </c>
      <c r="O27" s="54">
        <v>2.4365440173649965E-2</v>
      </c>
      <c r="P27" s="55">
        <v>7.3004293652496107E-3</v>
      </c>
      <c r="Q27" s="56">
        <v>0.17391404217265946</v>
      </c>
      <c r="R27" s="57">
        <v>1.7998537088023498E-3</v>
      </c>
      <c r="S27" s="61">
        <v>1.3144530289876195E-3</v>
      </c>
      <c r="T27" s="54">
        <v>9.2974360395378262E-5</v>
      </c>
      <c r="U27" s="58">
        <v>1.004624490130282E-3</v>
      </c>
      <c r="V27" s="53">
        <v>2.2980290802519489E-4</v>
      </c>
      <c r="W27" s="58">
        <v>3.2544461662673902E-4</v>
      </c>
      <c r="X27" s="53">
        <v>6.1926124068208401E-5</v>
      </c>
      <c r="Y27" s="58">
        <v>1.7526494955152398E-4</v>
      </c>
      <c r="Z27" s="53">
        <v>1.5091021297474605E-4</v>
      </c>
      <c r="AA27" s="58">
        <v>1.2774121981407715E-3</v>
      </c>
      <c r="AB27" s="53">
        <v>0</v>
      </c>
      <c r="AC27" s="58">
        <v>2.2600971897664097E-4</v>
      </c>
      <c r="AD27" s="53">
        <v>1.5356544856777126E-4</v>
      </c>
      <c r="AE27" s="54">
        <v>1.9844474662463179E-3</v>
      </c>
      <c r="AF27" s="60">
        <v>1.2862824112943826E-4</v>
      </c>
    </row>
    <row r="28" spans="1:32" x14ac:dyDescent="0.3">
      <c r="A28" s="51" t="s">
        <v>46</v>
      </c>
      <c r="B28" s="52" t="s">
        <v>37</v>
      </c>
      <c r="C28" s="34">
        <v>39.160357134533697</v>
      </c>
      <c r="D28" s="35" t="s">
        <v>51</v>
      </c>
      <c r="E28" s="36">
        <v>13</v>
      </c>
      <c r="F28" s="58">
        <v>0.12121212121212122</v>
      </c>
      <c r="G28" s="53">
        <v>0.75</v>
      </c>
      <c r="H28" s="54">
        <v>2.3310586357876254E-2</v>
      </c>
      <c r="I28" s="55">
        <v>9.8107427459309844E-3</v>
      </c>
      <c r="J28" s="56">
        <v>16.371490113559314</v>
      </c>
      <c r="K28" s="57">
        <v>9.1814617747008991E-3</v>
      </c>
      <c r="L28" s="36">
        <v>0</v>
      </c>
      <c r="M28" s="58">
        <v>0</v>
      </c>
      <c r="N28" s="53">
        <v>0</v>
      </c>
      <c r="O28" s="54">
        <v>0</v>
      </c>
      <c r="P28" s="55">
        <v>9.7998302478980309E-3</v>
      </c>
      <c r="Q28" s="56">
        <v>0.12638239097226561</v>
      </c>
      <c r="R28" s="57">
        <v>1.3079439260741924E-3</v>
      </c>
      <c r="S28" s="61">
        <v>1.3537449769620237E-3</v>
      </c>
      <c r="T28" s="54">
        <v>1.6735030514654361E-3</v>
      </c>
      <c r="U28" s="58">
        <v>1.2252845708280165E-3</v>
      </c>
      <c r="V28" s="53">
        <v>4.6440086915880826E-3</v>
      </c>
      <c r="W28" s="58">
        <v>3.3648186524543272E-4</v>
      </c>
      <c r="X28" s="53">
        <v>1.5035003979116358E-4</v>
      </c>
      <c r="Y28" s="58">
        <v>1.543739115578342E-4</v>
      </c>
      <c r="Z28" s="53">
        <v>4.0565892913538954E-4</v>
      </c>
      <c r="AA28" s="58">
        <v>1.4552889666392356E-3</v>
      </c>
      <c r="AB28" s="53">
        <v>7.4065099952291269E-3</v>
      </c>
      <c r="AC28" s="58">
        <v>1.5930859149963249E-4</v>
      </c>
      <c r="AD28" s="53">
        <v>2.3062902198453319E-3</v>
      </c>
      <c r="AE28" s="54">
        <v>1.6101247045954364E-3</v>
      </c>
      <c r="AF28" s="60">
        <v>5.2980185467909214E-3</v>
      </c>
    </row>
    <row r="29" spans="1:32" x14ac:dyDescent="0.3">
      <c r="A29" s="51" t="s">
        <v>56</v>
      </c>
      <c r="B29" s="52" t="s">
        <v>37</v>
      </c>
      <c r="C29" s="34">
        <v>20.512671711527247</v>
      </c>
      <c r="D29" s="47" t="s">
        <v>51</v>
      </c>
      <c r="E29" s="36"/>
      <c r="F29" s="58"/>
      <c r="G29" s="53"/>
      <c r="H29" s="54">
        <v>7.2464933180817308E-3</v>
      </c>
      <c r="I29" s="55">
        <v>1.9939186932990162E-3</v>
      </c>
      <c r="J29" s="56">
        <v>5.3295932694403714</v>
      </c>
      <c r="K29" s="57">
        <v>2.988943372817477E-3</v>
      </c>
      <c r="L29" s="36"/>
      <c r="M29" s="58"/>
      <c r="N29" s="53"/>
      <c r="O29" s="54">
        <v>4.0599604342664844E-3</v>
      </c>
      <c r="P29" s="55">
        <v>1.9711932539414256E-3</v>
      </c>
      <c r="Q29" s="56">
        <v>7.4298626232414774E-2</v>
      </c>
      <c r="R29" s="57">
        <v>7.6892386786438628E-4</v>
      </c>
      <c r="S29" s="61">
        <v>1.5524950620960344E-4</v>
      </c>
      <c r="T29" s="54">
        <v>6.8398544197278898E-3</v>
      </c>
      <c r="U29" s="58">
        <v>1.4992066381251982E-4</v>
      </c>
      <c r="V29" s="53">
        <v>3.4589908257031776E-3</v>
      </c>
      <c r="W29" s="58">
        <v>4.0563712615533319E-5</v>
      </c>
      <c r="X29" s="53">
        <v>6.406746880287763E-5</v>
      </c>
      <c r="Y29" s="58">
        <v>5.3025355198248115E-5</v>
      </c>
      <c r="Z29" s="53">
        <v>2.0055346948730923E-4</v>
      </c>
      <c r="AA29" s="58">
        <v>2.4566757992811798E-4</v>
      </c>
      <c r="AB29" s="53">
        <v>1.4605998829289009E-3</v>
      </c>
      <c r="AC29" s="58">
        <v>1.6670114616414756E-5</v>
      </c>
      <c r="AD29" s="53">
        <v>1.4327195512429606E-3</v>
      </c>
      <c r="AE29" s="54">
        <v>1.4557742013660279E-4</v>
      </c>
      <c r="AF29" s="60">
        <v>8.5309496793610461E-3</v>
      </c>
    </row>
    <row r="30" spans="1:32" x14ac:dyDescent="0.3">
      <c r="A30" s="51" t="s">
        <v>49</v>
      </c>
      <c r="B30" s="52" t="s">
        <v>37</v>
      </c>
      <c r="C30" s="34">
        <v>58.93795133533429</v>
      </c>
      <c r="D30" s="35" t="s">
        <v>51</v>
      </c>
      <c r="E30" s="36">
        <v>21</v>
      </c>
      <c r="F30" s="58">
        <v>0.25714285714285712</v>
      </c>
      <c r="G30" s="53">
        <v>0.14285714285714285</v>
      </c>
      <c r="H30" s="54">
        <v>1.8002121625282017E-2</v>
      </c>
      <c r="I30" s="55">
        <v>9.2060909666171146E-3</v>
      </c>
      <c r="J30" s="56">
        <v>20.054422616675673</v>
      </c>
      <c r="K30" s="57">
        <v>1.1246924586064666E-2</v>
      </c>
      <c r="L30" s="36">
        <v>0</v>
      </c>
      <c r="M30" s="58">
        <v>0</v>
      </c>
      <c r="N30" s="53">
        <v>0</v>
      </c>
      <c r="O30" s="54">
        <v>0</v>
      </c>
      <c r="P30" s="55">
        <v>8.7076196837818764E-3</v>
      </c>
      <c r="Q30" s="56">
        <v>0.29508984461246945</v>
      </c>
      <c r="R30" s="57">
        <v>3.0539141326401645E-3</v>
      </c>
      <c r="S30" s="61">
        <v>3.5323352944959343E-4</v>
      </c>
      <c r="T30" s="54">
        <v>6.0003428461820572E-3</v>
      </c>
      <c r="U30" s="58">
        <v>8.9638076359388496E-5</v>
      </c>
      <c r="V30" s="53">
        <v>4.2114933726788897E-3</v>
      </c>
      <c r="W30" s="58">
        <v>1.1141242827834658E-4</v>
      </c>
      <c r="X30" s="53">
        <v>1.9834449888090897E-3</v>
      </c>
      <c r="Y30" s="58">
        <v>3.4766004441866389E-5</v>
      </c>
      <c r="Z30" s="53">
        <v>1.1947108725105986E-3</v>
      </c>
      <c r="AA30" s="58">
        <v>9.2332711798483771E-5</v>
      </c>
      <c r="AB30" s="53">
        <v>0</v>
      </c>
      <c r="AC30" s="58">
        <v>5.7822425569002594E-5</v>
      </c>
      <c r="AD30" s="53">
        <v>2.7847245607540319E-3</v>
      </c>
      <c r="AE30" s="54">
        <v>4.945383972110492E-4</v>
      </c>
      <c r="AF30" s="60">
        <v>7.0500029372698178E-3</v>
      </c>
    </row>
    <row r="31" spans="1:32" x14ac:dyDescent="0.3">
      <c r="A31" s="51" t="s">
        <v>50</v>
      </c>
      <c r="B31" s="52" t="s">
        <v>37</v>
      </c>
      <c r="C31" s="34">
        <v>75.131834618208075</v>
      </c>
      <c r="D31" s="47" t="s">
        <v>51</v>
      </c>
      <c r="E31" s="36"/>
      <c r="F31" s="58"/>
      <c r="G31" s="53"/>
      <c r="H31" s="54">
        <v>7.4216109791130072E-3</v>
      </c>
      <c r="I31" s="55">
        <v>1.5671906847910998E-2</v>
      </c>
      <c r="J31" s="56">
        <v>29.260933743752023</v>
      </c>
      <c r="K31" s="57">
        <v>1.6410121668632035E-2</v>
      </c>
      <c r="L31" s="36"/>
      <c r="M31" s="58"/>
      <c r="N31" s="53"/>
      <c r="O31" s="54">
        <v>0</v>
      </c>
      <c r="P31" s="55">
        <v>1.5671906847910998E-2</v>
      </c>
      <c r="Q31" s="56">
        <v>0.63863084166325623</v>
      </c>
      <c r="R31" s="57">
        <v>6.609254057714487E-3</v>
      </c>
      <c r="S31" s="61">
        <v>4.4279639579741245E-3</v>
      </c>
      <c r="T31" s="54">
        <v>2.8782714398642841E-4</v>
      </c>
      <c r="U31" s="58">
        <v>2.7954784980329175E-3</v>
      </c>
      <c r="V31" s="53">
        <v>2.8118281770888345E-4</v>
      </c>
      <c r="W31" s="58">
        <v>7.0271363160634972E-3</v>
      </c>
      <c r="X31" s="53">
        <v>1.8269016771778801E-4</v>
      </c>
      <c r="Y31" s="58">
        <v>8.713238226915243E-4</v>
      </c>
      <c r="Z31" s="53">
        <v>2.2082022068914268E-4</v>
      </c>
      <c r="AA31" s="58">
        <v>2.2847939643964072E-3</v>
      </c>
      <c r="AB31" s="53">
        <v>0</v>
      </c>
      <c r="AC31" s="58">
        <v>1.9327011404680536E-3</v>
      </c>
      <c r="AD31" s="53">
        <v>0</v>
      </c>
      <c r="AE31" s="54">
        <v>1.1628937240355375E-2</v>
      </c>
      <c r="AF31" s="60">
        <v>0</v>
      </c>
    </row>
    <row r="32" spans="1:32" x14ac:dyDescent="0.3">
      <c r="A32" s="32" t="s">
        <v>24</v>
      </c>
      <c r="B32" s="33" t="s">
        <v>25</v>
      </c>
      <c r="C32" s="34">
        <v>25.486774331932079</v>
      </c>
      <c r="D32" s="35" t="s">
        <v>48</v>
      </c>
      <c r="E32" s="36">
        <v>0</v>
      </c>
      <c r="F32" s="37" t="s">
        <v>26</v>
      </c>
      <c r="G32" s="38">
        <v>0</v>
      </c>
      <c r="H32" s="39">
        <v>0</v>
      </c>
      <c r="I32" s="40">
        <v>2.2713378327397912E-4</v>
      </c>
      <c r="J32" s="41">
        <v>4.7766174418523883</v>
      </c>
      <c r="K32" s="42">
        <v>2.6788233783566402E-3</v>
      </c>
      <c r="L32" s="36">
        <v>0</v>
      </c>
      <c r="M32" s="37" t="s">
        <v>26</v>
      </c>
      <c r="N32" s="38">
        <v>0</v>
      </c>
      <c r="O32" s="39">
        <v>0</v>
      </c>
      <c r="P32" s="40">
        <v>2.3182778825365673E-4</v>
      </c>
      <c r="Q32" s="41">
        <v>0.37297933130166394</v>
      </c>
      <c r="R32" s="42">
        <v>3.8600001722888752E-3</v>
      </c>
      <c r="S32" s="32" t="s">
        <v>27</v>
      </c>
      <c r="T32" s="33" t="s">
        <v>27</v>
      </c>
      <c r="U32" s="43" t="s">
        <v>27</v>
      </c>
      <c r="V32" s="44" t="s">
        <v>27</v>
      </c>
      <c r="W32" s="43" t="s">
        <v>27</v>
      </c>
      <c r="X32" s="44" t="s">
        <v>27</v>
      </c>
      <c r="Y32" s="43" t="s">
        <v>27</v>
      </c>
      <c r="Z32" s="44" t="s">
        <v>27</v>
      </c>
      <c r="AA32" s="43" t="s">
        <v>27</v>
      </c>
      <c r="AB32" s="44" t="s">
        <v>27</v>
      </c>
      <c r="AC32" s="43" t="s">
        <v>27</v>
      </c>
      <c r="AD32" s="44" t="s">
        <v>27</v>
      </c>
      <c r="AE32" s="33" t="s">
        <v>27</v>
      </c>
      <c r="AF32" s="35" t="s">
        <v>27</v>
      </c>
    </row>
    <row r="33" spans="1:32" x14ac:dyDescent="0.3">
      <c r="A33" s="51" t="s">
        <v>36</v>
      </c>
      <c r="B33" s="52" t="s">
        <v>37</v>
      </c>
      <c r="C33" s="34">
        <v>13.404693564732167</v>
      </c>
      <c r="D33" s="35" t="s">
        <v>48</v>
      </c>
      <c r="E33" s="36">
        <v>33</v>
      </c>
      <c r="F33" s="37">
        <v>0.1039426523297491</v>
      </c>
      <c r="G33" s="53">
        <v>8.8888888888888892E-2</v>
      </c>
      <c r="H33" s="54">
        <v>3.5840780538205698E-2</v>
      </c>
      <c r="I33" s="55">
        <v>4.1588149282436203E-3</v>
      </c>
      <c r="J33" s="56">
        <v>8.3211894877310275</v>
      </c>
      <c r="K33" s="57">
        <v>4.666690855364977E-3</v>
      </c>
      <c r="L33" s="36">
        <v>0</v>
      </c>
      <c r="M33" s="58">
        <v>0</v>
      </c>
      <c r="N33" s="53">
        <v>0</v>
      </c>
      <c r="O33" s="54">
        <v>0</v>
      </c>
      <c r="P33" s="55">
        <v>3.0308437121445916E-3</v>
      </c>
      <c r="Q33" s="56">
        <v>0.20086200048170497</v>
      </c>
      <c r="R33" s="57">
        <v>2.0787408078615172E-3</v>
      </c>
      <c r="S33" s="59">
        <v>1.4444696133024204E-3</v>
      </c>
      <c r="T33" s="39">
        <v>1.2282683493022867E-4</v>
      </c>
      <c r="U33" s="58">
        <v>1.5823233007542493E-3</v>
      </c>
      <c r="V33" s="53">
        <v>1.9926522995928095E-5</v>
      </c>
      <c r="W33" s="58">
        <v>2.1734189320639159E-3</v>
      </c>
      <c r="X33" s="53">
        <v>2.1303542237543466E-4</v>
      </c>
      <c r="Y33" s="58">
        <v>6.3671410977312172E-4</v>
      </c>
      <c r="Z33" s="53">
        <v>1.6345531071758725E-4</v>
      </c>
      <c r="AA33" s="58">
        <v>7.6787326155903254E-4</v>
      </c>
      <c r="AB33" s="53">
        <v>0</v>
      </c>
      <c r="AC33" s="58">
        <v>7.5589419135967128E-4</v>
      </c>
      <c r="AD33" s="53">
        <v>2.4745055640376154E-5</v>
      </c>
      <c r="AE33" s="54">
        <v>1.091462898938733E-3</v>
      </c>
      <c r="AF33" s="60">
        <v>5.84212048367083E-6</v>
      </c>
    </row>
    <row r="34" spans="1:32" x14ac:dyDescent="0.3">
      <c r="A34" s="51" t="s">
        <v>38</v>
      </c>
      <c r="B34" s="52" t="s">
        <v>37</v>
      </c>
      <c r="C34" s="34">
        <v>69.148442426843431</v>
      </c>
      <c r="D34" s="35" t="s">
        <v>48</v>
      </c>
      <c r="E34" s="36">
        <v>204</v>
      </c>
      <c r="F34" s="58">
        <v>1.4084507042253521E-2</v>
      </c>
      <c r="G34" s="53">
        <v>0.39726027397260272</v>
      </c>
      <c r="H34" s="54">
        <v>5.4792837951605625E-2</v>
      </c>
      <c r="I34" s="55">
        <v>1.359029852075214E-2</v>
      </c>
      <c r="J34" s="56">
        <v>28.120944947647246</v>
      </c>
      <c r="K34" s="57">
        <v>1.5770792964743655E-2</v>
      </c>
      <c r="L34" s="36">
        <v>14</v>
      </c>
      <c r="M34" s="58">
        <v>0</v>
      </c>
      <c r="N34" s="53">
        <v>2.3483365949119372E-2</v>
      </c>
      <c r="O34" s="54">
        <v>1.6687735162993881E-2</v>
      </c>
      <c r="P34" s="55">
        <v>1.342945843941544E-2</v>
      </c>
      <c r="Q34" s="56">
        <v>1.0202070041404556</v>
      </c>
      <c r="R34" s="57">
        <v>1.055822369032948E-2</v>
      </c>
      <c r="S34" s="61">
        <v>5.7631818397120456E-3</v>
      </c>
      <c r="T34" s="54">
        <v>3.6878505743676024E-3</v>
      </c>
      <c r="U34" s="58">
        <v>5.3090371759735994E-3</v>
      </c>
      <c r="V34" s="53">
        <v>3.6276253225512338E-3</v>
      </c>
      <c r="W34" s="58">
        <v>8.553861946232413E-3</v>
      </c>
      <c r="X34" s="53">
        <v>2.7713255903694712E-2</v>
      </c>
      <c r="Y34" s="58">
        <v>2.2864828428566077E-3</v>
      </c>
      <c r="Z34" s="53">
        <v>3.1609512545996525E-3</v>
      </c>
      <c r="AA34" s="58">
        <v>2.5930635294169539E-3</v>
      </c>
      <c r="AB34" s="53">
        <v>0</v>
      </c>
      <c r="AC34" s="58">
        <v>3.008873359948947E-3</v>
      </c>
      <c r="AD34" s="53">
        <v>7.6060221928854962E-3</v>
      </c>
      <c r="AE34" s="54">
        <v>3.7319406541438983E-3</v>
      </c>
      <c r="AF34" s="60">
        <v>9.953384588475033E-4</v>
      </c>
    </row>
    <row r="35" spans="1:32" x14ac:dyDescent="0.3">
      <c r="A35" s="32" t="s">
        <v>28</v>
      </c>
      <c r="B35" s="33" t="s">
        <v>25</v>
      </c>
      <c r="C35" s="34">
        <v>71.647798030358558</v>
      </c>
      <c r="D35" s="35" t="s">
        <v>48</v>
      </c>
      <c r="E35" s="36">
        <v>31</v>
      </c>
      <c r="F35" s="37">
        <v>5.7065217391304345E-2</v>
      </c>
      <c r="G35" s="38">
        <v>0.23076923076923078</v>
      </c>
      <c r="H35" s="39">
        <v>8.1000109103042686E-2</v>
      </c>
      <c r="I35" s="40">
        <v>1.5753192582748505E-2</v>
      </c>
      <c r="J35" s="41">
        <v>32.268507812023095</v>
      </c>
      <c r="K35" s="42">
        <v>1.8096829851630108E-2</v>
      </c>
      <c r="L35" s="36">
        <v>1</v>
      </c>
      <c r="M35" s="37">
        <v>2.717391304347826E-3</v>
      </c>
      <c r="N35" s="38">
        <v>0</v>
      </c>
      <c r="O35" s="39">
        <v>1.2384987309096759E-2</v>
      </c>
      <c r="P35" s="40">
        <v>1.4163642650940866E-2</v>
      </c>
      <c r="Q35" s="41">
        <v>1.1868779448827069</v>
      </c>
      <c r="R35" s="42">
        <v>1.2283117822493335E-2</v>
      </c>
      <c r="S35" s="32" t="s">
        <v>27</v>
      </c>
      <c r="T35" s="33" t="s">
        <v>27</v>
      </c>
      <c r="U35" s="43" t="s">
        <v>27</v>
      </c>
      <c r="V35" s="44" t="s">
        <v>27</v>
      </c>
      <c r="W35" s="43" t="s">
        <v>27</v>
      </c>
      <c r="X35" s="44" t="s">
        <v>27</v>
      </c>
      <c r="Y35" s="43" t="s">
        <v>27</v>
      </c>
      <c r="Z35" s="44" t="s">
        <v>27</v>
      </c>
      <c r="AA35" s="43" t="s">
        <v>27</v>
      </c>
      <c r="AB35" s="44" t="s">
        <v>27</v>
      </c>
      <c r="AC35" s="43" t="s">
        <v>27</v>
      </c>
      <c r="AD35" s="44" t="s">
        <v>27</v>
      </c>
      <c r="AE35" s="33" t="s">
        <v>27</v>
      </c>
      <c r="AF35" s="35" t="s">
        <v>27</v>
      </c>
    </row>
    <row r="36" spans="1:32" x14ac:dyDescent="0.3">
      <c r="A36" s="51" t="s">
        <v>39</v>
      </c>
      <c r="B36" s="52" t="s">
        <v>37</v>
      </c>
      <c r="C36" s="34">
        <v>80.360892720620811</v>
      </c>
      <c r="D36" s="35" t="s">
        <v>48</v>
      </c>
      <c r="E36" s="36">
        <v>253</v>
      </c>
      <c r="F36" s="58">
        <v>5.4631828978622329E-2</v>
      </c>
      <c r="G36" s="53">
        <v>0.41</v>
      </c>
      <c r="H36" s="54">
        <v>0.17928422218167933</v>
      </c>
      <c r="I36" s="55">
        <v>2.3158929562157239E-2</v>
      </c>
      <c r="J36" s="56">
        <v>44.069848064253179</v>
      </c>
      <c r="K36" s="57">
        <v>2.4715259430398151E-2</v>
      </c>
      <c r="L36" s="36">
        <v>12</v>
      </c>
      <c r="M36" s="58">
        <v>1.1876484560570072E-3</v>
      </c>
      <c r="N36" s="53">
        <v>2.1999999999999999E-2</v>
      </c>
      <c r="O36" s="54">
        <v>2.3884848285319199E-2</v>
      </c>
      <c r="P36" s="55">
        <v>1.8600075352411771E-2</v>
      </c>
      <c r="Q36" s="56">
        <v>1.3083345372747837</v>
      </c>
      <c r="R36" s="57">
        <v>1.3540084169456552E-2</v>
      </c>
      <c r="S36" s="61">
        <v>5.362074199240785E-3</v>
      </c>
      <c r="T36" s="54">
        <v>3.912479555523804E-3</v>
      </c>
      <c r="U36" s="58">
        <v>5.8044364608171731E-3</v>
      </c>
      <c r="V36" s="53">
        <v>6.9218917184550263E-4</v>
      </c>
      <c r="W36" s="58">
        <v>8.899946817006418E-3</v>
      </c>
      <c r="X36" s="53">
        <v>4.9385844238086733E-3</v>
      </c>
      <c r="Y36" s="58">
        <v>3.3374701773531473E-3</v>
      </c>
      <c r="Z36" s="53">
        <v>2.1954833266963946E-3</v>
      </c>
      <c r="AA36" s="58">
        <v>2.2775250370560404E-3</v>
      </c>
      <c r="AB36" s="53">
        <v>0</v>
      </c>
      <c r="AC36" s="58">
        <v>3.1764124371436086E-3</v>
      </c>
      <c r="AD36" s="53">
        <v>2.5178191523184189E-3</v>
      </c>
      <c r="AE36" s="54">
        <v>2.1270125862505643E-3</v>
      </c>
      <c r="AF36" s="60">
        <v>1.1611798991394051E-4</v>
      </c>
    </row>
    <row r="37" spans="1:32" x14ac:dyDescent="0.3">
      <c r="A37" s="51" t="s">
        <v>40</v>
      </c>
      <c r="B37" s="52" t="s">
        <v>37</v>
      </c>
      <c r="C37" s="34">
        <v>50.346478594454446</v>
      </c>
      <c r="D37" s="47" t="s">
        <v>48</v>
      </c>
      <c r="E37" s="36">
        <v>189</v>
      </c>
      <c r="F37" s="58">
        <v>3.7533512064343161E-2</v>
      </c>
      <c r="G37" s="53">
        <v>0.40898345153664301</v>
      </c>
      <c r="H37" s="54">
        <v>9.7792151460338053E-2</v>
      </c>
      <c r="I37" s="55">
        <v>9.2556267418297863E-3</v>
      </c>
      <c r="J37" s="56">
        <v>22.653593743624985</v>
      </c>
      <c r="K37" s="57">
        <v>1.2704592164425562E-2</v>
      </c>
      <c r="L37" s="36">
        <v>17</v>
      </c>
      <c r="M37" s="58">
        <v>5.3619302949061663E-3</v>
      </c>
      <c r="N37" s="53">
        <v>3.5460992907801421E-2</v>
      </c>
      <c r="O37" s="54">
        <v>8.8440562054672517E-2</v>
      </c>
      <c r="P37" s="55">
        <v>6.95092446339727E-3</v>
      </c>
      <c r="Q37" s="56">
        <v>0.9288002566819642</v>
      </c>
      <c r="R37" s="57">
        <v>9.6122461754178691E-3</v>
      </c>
      <c r="S37" s="61">
        <v>3.0203143375307326E-3</v>
      </c>
      <c r="T37" s="54">
        <v>4.2778213184857853E-4</v>
      </c>
      <c r="U37" s="58">
        <v>2.76080852612035E-3</v>
      </c>
      <c r="V37" s="53">
        <v>9.3444378503987276E-5</v>
      </c>
      <c r="W37" s="58">
        <v>5.9990248631423878E-3</v>
      </c>
      <c r="X37" s="53">
        <v>8.9448360744897291E-4</v>
      </c>
      <c r="Y37" s="58">
        <v>1.9483394570412461E-3</v>
      </c>
      <c r="Z37" s="53">
        <v>3.3007298383945255E-4</v>
      </c>
      <c r="AA37" s="58">
        <v>1.090361512791209E-3</v>
      </c>
      <c r="AB37" s="53">
        <v>0</v>
      </c>
      <c r="AC37" s="58">
        <v>2.166355275204149E-3</v>
      </c>
      <c r="AD37" s="53">
        <v>3.2601896063358783E-4</v>
      </c>
      <c r="AE37" s="54">
        <v>7.9003477743369165E-4</v>
      </c>
      <c r="AF37" s="60">
        <v>0</v>
      </c>
    </row>
    <row r="38" spans="1:32" x14ac:dyDescent="0.3">
      <c r="A38" s="51" t="s">
        <v>42</v>
      </c>
      <c r="B38" s="52" t="s">
        <v>37</v>
      </c>
      <c r="C38" s="34">
        <v>12.022789850505811</v>
      </c>
      <c r="D38" s="47" t="s">
        <v>48</v>
      </c>
      <c r="E38" s="36">
        <v>174</v>
      </c>
      <c r="F38" s="58">
        <v>0</v>
      </c>
      <c r="G38" s="53">
        <v>0.43718592964824121</v>
      </c>
      <c r="H38" s="54">
        <v>4.7470256820257286E-3</v>
      </c>
      <c r="I38" s="55">
        <v>4.225454325094173E-3</v>
      </c>
      <c r="J38" s="56">
        <v>5.8823269898605206</v>
      </c>
      <c r="K38" s="57">
        <v>3.2989275886966801E-3</v>
      </c>
      <c r="L38" s="36">
        <v>12</v>
      </c>
      <c r="M38" s="58">
        <v>0</v>
      </c>
      <c r="N38" s="53">
        <v>2.7638190954773871E-2</v>
      </c>
      <c r="O38" s="54">
        <v>7.010825020899337E-3</v>
      </c>
      <c r="P38" s="55">
        <v>4.3127786471632837E-3</v>
      </c>
      <c r="Q38" s="56">
        <v>0.17289664481912462</v>
      </c>
      <c r="R38" s="57">
        <v>1.789324562465406E-3</v>
      </c>
      <c r="S38" s="61">
        <v>2.8619114996100004E-4</v>
      </c>
      <c r="T38" s="54">
        <v>8.1590617949235081E-4</v>
      </c>
      <c r="U38" s="58">
        <v>3.6234371263634555E-4</v>
      </c>
      <c r="V38" s="53">
        <v>7.9774853341220062E-4</v>
      </c>
      <c r="W38" s="58">
        <v>4.5333458791437707E-4</v>
      </c>
      <c r="X38" s="53">
        <v>6.1319237711531293E-3</v>
      </c>
      <c r="Y38" s="58">
        <v>1.3795772894119998E-4</v>
      </c>
      <c r="Z38" s="53">
        <v>6.5634225961150566E-4</v>
      </c>
      <c r="AA38" s="58">
        <v>1.9575263736607405E-4</v>
      </c>
      <c r="AB38" s="53">
        <v>0</v>
      </c>
      <c r="AC38" s="58">
        <v>1.4816918285482151E-4</v>
      </c>
      <c r="AD38" s="53">
        <v>1.6807934852564245E-3</v>
      </c>
      <c r="AE38" s="54">
        <v>2.2532092359903107E-4</v>
      </c>
      <c r="AF38" s="60">
        <v>2.1030780278534904E-4</v>
      </c>
    </row>
    <row r="39" spans="1:32" x14ac:dyDescent="0.3">
      <c r="A39" s="51" t="s">
        <v>81</v>
      </c>
      <c r="B39" s="52" t="s">
        <v>37</v>
      </c>
      <c r="C39" s="34">
        <v>22.881499993147937</v>
      </c>
      <c r="D39" s="47" t="s">
        <v>48</v>
      </c>
      <c r="E39" s="36"/>
      <c r="F39" s="58"/>
      <c r="G39" s="53"/>
      <c r="H39" s="54">
        <v>2.500770913919468E-2</v>
      </c>
      <c r="I39" s="55">
        <v>7.9957973381426448E-3</v>
      </c>
      <c r="J39" s="56">
        <v>12.317114528346822</v>
      </c>
      <c r="K39" s="57">
        <v>6.9076861930219748E-3</v>
      </c>
      <c r="L39" s="36"/>
      <c r="M39" s="58"/>
      <c r="N39" s="53"/>
      <c r="O39" s="54">
        <v>1.6167560800970787E-3</v>
      </c>
      <c r="P39" s="55">
        <v>7.884119927311679E-3</v>
      </c>
      <c r="Q39" s="56">
        <v>0.3276998757447443</v>
      </c>
      <c r="R39" s="57">
        <v>3.3913985861342365E-3</v>
      </c>
      <c r="S39" s="61">
        <v>6.8593347283572E-3</v>
      </c>
      <c r="T39" s="54">
        <v>1.4460085115993659E-3</v>
      </c>
      <c r="U39" s="58">
        <v>7.7636209168669163E-3</v>
      </c>
      <c r="V39" s="53">
        <v>1.3891281767862457E-3</v>
      </c>
      <c r="W39" s="58">
        <v>8.3508727014654435E-3</v>
      </c>
      <c r="X39" s="53">
        <v>1.0767903382807826E-2</v>
      </c>
      <c r="Y39" s="58">
        <v>1.5914410300340389E-3</v>
      </c>
      <c r="Z39" s="53">
        <v>1.1676068728516044E-3</v>
      </c>
      <c r="AA39" s="58">
        <v>3.983515909391969E-4</v>
      </c>
      <c r="AB39" s="53">
        <v>0</v>
      </c>
      <c r="AC39" s="58">
        <v>4.5938180960971246E-3</v>
      </c>
      <c r="AD39" s="53">
        <v>3.048497944287991E-3</v>
      </c>
      <c r="AE39" s="54">
        <v>4.60156093361526E-3</v>
      </c>
      <c r="AF39" s="60">
        <v>3.5736210353053209E-4</v>
      </c>
    </row>
    <row r="40" spans="1:32" x14ac:dyDescent="0.3">
      <c r="A40" s="51" t="s">
        <v>44</v>
      </c>
      <c r="B40" s="52" t="s">
        <v>37</v>
      </c>
      <c r="C40" s="34">
        <v>33.719963106684077</v>
      </c>
      <c r="D40" s="47" t="s">
        <v>48</v>
      </c>
      <c r="E40" s="36">
        <v>247</v>
      </c>
      <c r="F40" s="58">
        <v>6.9444444444444441E-3</v>
      </c>
      <c r="G40" s="53">
        <v>0.55405405405405406</v>
      </c>
      <c r="H40" s="54">
        <v>2.6922068582861773E-2</v>
      </c>
      <c r="I40" s="55">
        <v>6.9335563694439299E-3</v>
      </c>
      <c r="J40" s="56">
        <v>15.956979779292929</v>
      </c>
      <c r="K40" s="57">
        <v>8.9489960209493055E-3</v>
      </c>
      <c r="L40" s="36">
        <v>10</v>
      </c>
      <c r="M40" s="58">
        <v>6.9444444444444441E-3</v>
      </c>
      <c r="N40" s="53">
        <v>2.0270270270270271E-2</v>
      </c>
      <c r="O40" s="54">
        <v>1.4865169375193725E-3</v>
      </c>
      <c r="P40" s="55">
        <v>6.3153286766255215E-3</v>
      </c>
      <c r="Q40" s="56">
        <v>0.43459543309900744</v>
      </c>
      <c r="R40" s="57">
        <v>4.4976713341827023E-3</v>
      </c>
      <c r="S40" s="61">
        <v>4.0704490206288869E-3</v>
      </c>
      <c r="T40" s="54">
        <v>1.6305110862777336E-4</v>
      </c>
      <c r="U40" s="58">
        <v>2.9253377866584078E-3</v>
      </c>
      <c r="V40" s="53">
        <v>3.9767612262145907E-4</v>
      </c>
      <c r="W40" s="58">
        <v>6.2038930390744193E-3</v>
      </c>
      <c r="X40" s="53">
        <v>4.7742855829191137E-3</v>
      </c>
      <c r="Y40" s="58">
        <v>1.4008229078579274E-3</v>
      </c>
      <c r="Z40" s="53">
        <v>6.0780920303762128E-4</v>
      </c>
      <c r="AA40" s="58">
        <v>1.0900177453905106E-3</v>
      </c>
      <c r="AB40" s="53">
        <v>0</v>
      </c>
      <c r="AC40" s="58">
        <v>2.1250820651521132E-3</v>
      </c>
      <c r="AD40" s="53">
        <v>5.4464191962678597E-4</v>
      </c>
      <c r="AE40" s="54">
        <v>1.8824449973663267E-3</v>
      </c>
      <c r="AF40" s="60">
        <v>5.8264262964132589E-5</v>
      </c>
    </row>
    <row r="41" spans="1:32" x14ac:dyDescent="0.3">
      <c r="A41" s="32" t="s">
        <v>31</v>
      </c>
      <c r="B41" s="33" t="s">
        <v>25</v>
      </c>
      <c r="C41" s="34">
        <v>66.297102983431373</v>
      </c>
      <c r="D41" s="35" t="s">
        <v>48</v>
      </c>
      <c r="E41" s="36">
        <v>22</v>
      </c>
      <c r="F41" s="37">
        <v>2.6706231454005934E-2</v>
      </c>
      <c r="G41" s="38">
        <v>0.30303030303030304</v>
      </c>
      <c r="H41" s="39">
        <v>3.242169781774485E-2</v>
      </c>
      <c r="I41" s="40">
        <v>1.1439765527765487E-2</v>
      </c>
      <c r="J41" s="41">
        <v>24.009934678126537</v>
      </c>
      <c r="K41" s="42">
        <v>1.3465255510108068E-2</v>
      </c>
      <c r="L41" s="36">
        <v>1</v>
      </c>
      <c r="M41" s="37">
        <v>0</v>
      </c>
      <c r="N41" s="38">
        <v>0</v>
      </c>
      <c r="O41" s="39">
        <v>2.5240586206653426E-2</v>
      </c>
      <c r="P41" s="40">
        <v>1.0533390662213279E-2</v>
      </c>
      <c r="Q41" s="41">
        <v>0.81392768990756981</v>
      </c>
      <c r="R41" s="42">
        <v>8.4234185639977567E-3</v>
      </c>
      <c r="S41" s="32" t="s">
        <v>27</v>
      </c>
      <c r="T41" s="33" t="s">
        <v>27</v>
      </c>
      <c r="U41" s="43" t="s">
        <v>27</v>
      </c>
      <c r="V41" s="44" t="s">
        <v>27</v>
      </c>
      <c r="W41" s="43" t="s">
        <v>27</v>
      </c>
      <c r="X41" s="44" t="s">
        <v>27</v>
      </c>
      <c r="Y41" s="43" t="s">
        <v>27</v>
      </c>
      <c r="Z41" s="44" t="s">
        <v>27</v>
      </c>
      <c r="AA41" s="43" t="s">
        <v>27</v>
      </c>
      <c r="AB41" s="44" t="s">
        <v>27</v>
      </c>
      <c r="AC41" s="43" t="s">
        <v>27</v>
      </c>
      <c r="AD41" s="44" t="s">
        <v>27</v>
      </c>
      <c r="AE41" s="33" t="s">
        <v>27</v>
      </c>
      <c r="AF41" s="35" t="s">
        <v>27</v>
      </c>
    </row>
    <row r="42" spans="1:32" ht="15" thickBot="1" x14ac:dyDescent="0.35">
      <c r="A42" s="63" t="s">
        <v>47</v>
      </c>
      <c r="B42" s="64" t="s">
        <v>37</v>
      </c>
      <c r="C42" s="48">
        <v>4.7717198204562372</v>
      </c>
      <c r="D42" s="49" t="s">
        <v>48</v>
      </c>
      <c r="E42" s="50"/>
      <c r="F42" s="65"/>
      <c r="G42" s="66"/>
      <c r="H42" s="67">
        <v>2.2540910159533821E-2</v>
      </c>
      <c r="I42" s="68">
        <v>1.2398982992560452E-3</v>
      </c>
      <c r="J42" s="69">
        <v>3.2764180921637953</v>
      </c>
      <c r="K42" s="70">
        <v>1.8374813326384595E-3</v>
      </c>
      <c r="L42" s="50"/>
      <c r="M42" s="65"/>
      <c r="N42" s="66"/>
      <c r="O42" s="67">
        <v>0</v>
      </c>
      <c r="P42" s="68">
        <v>5.6630620680361333E-4</v>
      </c>
      <c r="Q42" s="69">
        <v>5.8144594761124505E-2</v>
      </c>
      <c r="R42" s="70">
        <v>6.0174419052213624E-4</v>
      </c>
      <c r="S42" s="71">
        <v>1.901653238681729E-3</v>
      </c>
      <c r="T42" s="67">
        <v>2.3280976243524306E-4</v>
      </c>
      <c r="U42" s="65">
        <v>1.3401738322140712E-3</v>
      </c>
      <c r="V42" s="66">
        <v>3.0283332655701951E-4</v>
      </c>
      <c r="W42" s="65">
        <v>2.8277906005956923E-3</v>
      </c>
      <c r="X42" s="66">
        <v>3.1112647531112895E-4</v>
      </c>
      <c r="Y42" s="65">
        <v>6.4902106030272392E-4</v>
      </c>
      <c r="Z42" s="66">
        <v>5.9995142615029587E-4</v>
      </c>
      <c r="AA42" s="65">
        <v>5.3846459872641372E-4</v>
      </c>
      <c r="AB42" s="66">
        <v>0</v>
      </c>
      <c r="AC42" s="65">
        <v>9.9256555171485712E-4</v>
      </c>
      <c r="AD42" s="66">
        <v>4.5758383208903531E-5</v>
      </c>
      <c r="AE42" s="67">
        <v>9.3133348079817732E-4</v>
      </c>
      <c r="AF42" s="72">
        <v>0</v>
      </c>
    </row>
    <row r="45" spans="1:32" x14ac:dyDescent="0.3">
      <c r="A45" s="62" t="s">
        <v>70</v>
      </c>
      <c r="B45" s="52" t="s">
        <v>37</v>
      </c>
      <c r="C45" s="34">
        <v>279.91784183508571</v>
      </c>
      <c r="D45" s="47" t="s">
        <v>67</v>
      </c>
      <c r="E45" s="36">
        <v>16</v>
      </c>
      <c r="F45" s="58">
        <v>0</v>
      </c>
      <c r="G45" s="53">
        <v>2.2727272727272728E-2</v>
      </c>
      <c r="H45" s="54">
        <v>4.2176251120314923E-2</v>
      </c>
      <c r="I45" s="55">
        <v>4.516882654087704E-2</v>
      </c>
      <c r="J45" s="56">
        <v>34.47423116284962</v>
      </c>
      <c r="K45" s="57">
        <v>1.9333843983557284E-2</v>
      </c>
      <c r="L45" s="36">
        <v>11</v>
      </c>
      <c r="M45" s="58">
        <v>0</v>
      </c>
      <c r="N45" s="53">
        <v>7.9545454545454544E-2</v>
      </c>
      <c r="O45" s="54">
        <v>1.7901075906333438E-2</v>
      </c>
      <c r="P45" s="55">
        <v>4.4455720544668904E-2</v>
      </c>
      <c r="Q45" s="56">
        <v>5.161263301210381</v>
      </c>
      <c r="R45" s="57">
        <v>5.3414426913075012E-2</v>
      </c>
      <c r="S45" s="61">
        <v>3.9205618468158382E-5</v>
      </c>
      <c r="T45" s="54">
        <v>5.4769576844117457E-6</v>
      </c>
      <c r="U45" s="58">
        <v>4.0824441517847552E-5</v>
      </c>
      <c r="V45" s="53">
        <v>3.4467867580220728E-4</v>
      </c>
      <c r="W45" s="58">
        <v>1.5294251654947219E-3</v>
      </c>
      <c r="X45" s="53">
        <v>1.3180826538337196E-4</v>
      </c>
      <c r="Y45" s="58">
        <v>3.72022215890127E-2</v>
      </c>
      <c r="Z45" s="53">
        <v>4.9217562979790195E-4</v>
      </c>
      <c r="AA45" s="58">
        <v>8.8600305881579599E-5</v>
      </c>
      <c r="AB45" s="53">
        <v>0</v>
      </c>
      <c r="AC45" s="58">
        <v>1.1490482282335522E-3</v>
      </c>
      <c r="AD45" s="53">
        <v>3.5587434984822174E-4</v>
      </c>
      <c r="AE45" s="54">
        <v>2.792652887677175E-5</v>
      </c>
      <c r="AF45" s="60">
        <v>0</v>
      </c>
    </row>
    <row r="46" spans="1:32" x14ac:dyDescent="0.3">
      <c r="A46" s="32" t="s">
        <v>33</v>
      </c>
      <c r="B46" s="33" t="s">
        <v>25</v>
      </c>
      <c r="C46" s="34">
        <v>387.13819703765978</v>
      </c>
      <c r="D46" s="47" t="s">
        <v>67</v>
      </c>
      <c r="E46" s="36">
        <v>11</v>
      </c>
      <c r="F46" s="37"/>
      <c r="G46" s="38"/>
      <c r="H46" s="39">
        <v>3.7881820745562747E-2</v>
      </c>
      <c r="I46" s="40">
        <v>5.0081604279834969E-2</v>
      </c>
      <c r="J46" s="41">
        <v>16.655220848226499</v>
      </c>
      <c r="K46" s="42">
        <v>9.3405836919231416E-3</v>
      </c>
      <c r="L46" s="36">
        <v>1</v>
      </c>
      <c r="M46" s="37"/>
      <c r="N46" s="38"/>
      <c r="O46" s="39">
        <v>6.0247777108985226E-3</v>
      </c>
      <c r="P46" s="40">
        <v>5.0035682331475179E-2</v>
      </c>
      <c r="Q46" s="41">
        <v>4.0020478863153714</v>
      </c>
      <c r="R46" s="42">
        <v>4.141759136296877E-2</v>
      </c>
      <c r="S46" s="32" t="s">
        <v>27</v>
      </c>
      <c r="T46" s="33" t="s">
        <v>27</v>
      </c>
      <c r="U46" s="43" t="s">
        <v>27</v>
      </c>
      <c r="V46" s="44" t="s">
        <v>27</v>
      </c>
      <c r="W46" s="43" t="s">
        <v>27</v>
      </c>
      <c r="X46" s="44" t="s">
        <v>27</v>
      </c>
      <c r="Y46" s="43" t="s">
        <v>27</v>
      </c>
      <c r="Z46" s="44" t="s">
        <v>27</v>
      </c>
      <c r="AA46" s="43" t="s">
        <v>27</v>
      </c>
      <c r="AB46" s="44" t="s">
        <v>27</v>
      </c>
      <c r="AC46" s="43" t="s">
        <v>27</v>
      </c>
      <c r="AD46" s="44" t="s">
        <v>27</v>
      </c>
      <c r="AE46" s="33" t="s">
        <v>27</v>
      </c>
      <c r="AF46" s="35" t="s">
        <v>27</v>
      </c>
    </row>
    <row r="49" spans="1:33" ht="15" thickBot="1" x14ac:dyDescent="0.35">
      <c r="A49" t="s">
        <v>98</v>
      </c>
      <c r="B49" t="s">
        <v>25</v>
      </c>
      <c r="C49" s="48">
        <f>SUMIF($B$3:$B$42,"="&amp;$B49,C$3:C$42)</f>
        <v>925.27493936884218</v>
      </c>
      <c r="D49" s="49"/>
      <c r="E49" s="50">
        <f t="shared" ref="E49:AF49" si="3">SUMIF($B$3:$B$42,"="&amp;$B49,E$3:E$42)</f>
        <v>72</v>
      </c>
      <c r="F49" s="65">
        <f t="shared" si="3"/>
        <v>0.38987412885822598</v>
      </c>
      <c r="G49" s="66">
        <f t="shared" si="3"/>
        <v>0.53483365996292576</v>
      </c>
      <c r="H49" s="67">
        <f t="shared" si="3"/>
        <v>0.1668890610707521</v>
      </c>
      <c r="I49" s="68">
        <f t="shared" si="3"/>
        <v>9.6961575983802603E-2</v>
      </c>
      <c r="J49" s="69">
        <f t="shared" si="3"/>
        <v>106.3439949512934</v>
      </c>
      <c r="K49" s="70">
        <f t="shared" si="3"/>
        <v>5.9639856716867216E-2</v>
      </c>
      <c r="L49" s="50">
        <f t="shared" si="3"/>
        <v>14</v>
      </c>
      <c r="M49" s="65">
        <f t="shared" si="3"/>
        <v>4.7438088753492161E-2</v>
      </c>
      <c r="N49" s="66">
        <f t="shared" si="3"/>
        <v>8.2730093071354711E-3</v>
      </c>
      <c r="O49" s="67">
        <f t="shared" si="3"/>
        <v>8.8968189394511857E-2</v>
      </c>
      <c r="P49" s="68">
        <f t="shared" si="3"/>
        <v>9.4668646131544895E-2</v>
      </c>
      <c r="Q49" s="69">
        <f t="shared" si="3"/>
        <v>9.376397075349324</v>
      </c>
      <c r="R49" s="70">
        <f t="shared" si="3"/>
        <v>9.7037265309011592E-2</v>
      </c>
      <c r="S49" s="71">
        <f t="shared" si="3"/>
        <v>0</v>
      </c>
      <c r="T49" s="67">
        <f t="shared" si="3"/>
        <v>0</v>
      </c>
      <c r="U49" s="65">
        <f t="shared" si="3"/>
        <v>0</v>
      </c>
      <c r="V49" s="66">
        <f t="shared" si="3"/>
        <v>0</v>
      </c>
      <c r="W49" s="65">
        <f t="shared" si="3"/>
        <v>0</v>
      </c>
      <c r="X49" s="66">
        <f t="shared" si="3"/>
        <v>0</v>
      </c>
      <c r="Y49" s="65">
        <f t="shared" si="3"/>
        <v>0</v>
      </c>
      <c r="Z49" s="66">
        <f t="shared" si="3"/>
        <v>0</v>
      </c>
      <c r="AA49" s="65">
        <f t="shared" si="3"/>
        <v>0</v>
      </c>
      <c r="AB49" s="66">
        <f t="shared" si="3"/>
        <v>0</v>
      </c>
      <c r="AC49" s="65">
        <f t="shared" si="3"/>
        <v>0</v>
      </c>
      <c r="AD49" s="66">
        <f t="shared" si="3"/>
        <v>0</v>
      </c>
      <c r="AE49" s="67">
        <f t="shared" si="3"/>
        <v>0</v>
      </c>
      <c r="AF49" s="72">
        <f t="shared" si="3"/>
        <v>0</v>
      </c>
      <c r="AG49">
        <f>COUNTIF(B3:B42,"=Existing")</f>
        <v>9</v>
      </c>
    </row>
    <row r="50" spans="1:33" x14ac:dyDescent="0.3">
      <c r="A50" t="s">
        <v>146</v>
      </c>
      <c r="C50" s="228">
        <f>C49</f>
        <v>925.27493936884218</v>
      </c>
      <c r="D50" s="228">
        <f t="shared" ref="D50:AF50" si="4">D49</f>
        <v>0</v>
      </c>
      <c r="E50" s="228">
        <f t="shared" si="4"/>
        <v>72</v>
      </c>
      <c r="F50" s="228">
        <f t="shared" si="4"/>
        <v>0.38987412885822598</v>
      </c>
      <c r="G50" s="228">
        <f t="shared" si="4"/>
        <v>0.53483365996292576</v>
      </c>
      <c r="H50" s="228">
        <f>H49-(1-Evaluation!$B$69)*Data!H8</f>
        <v>0.16688906107075363</v>
      </c>
      <c r="I50" s="228">
        <f>I49-(1-Evaluation!$B$69)*Data!I8</f>
        <v>8.7208376790875411E-2</v>
      </c>
      <c r="J50" s="228">
        <f>J49-(1-Evaluation!$B$69)*Data!J8</f>
        <v>102.1131146343123</v>
      </c>
      <c r="K50" s="228">
        <f>K49-(1-Evaluation!$B$69)*Data!K8</f>
        <v>5.7267093722524795E-2</v>
      </c>
      <c r="L50" s="228">
        <f t="shared" si="4"/>
        <v>14</v>
      </c>
      <c r="M50" s="228">
        <f t="shared" si="4"/>
        <v>4.7438088753492161E-2</v>
      </c>
      <c r="N50" s="228">
        <f t="shared" si="4"/>
        <v>8.2730093071354711E-3</v>
      </c>
      <c r="O50" s="228">
        <f>O49-(1-Evaluation!$B$69)*Data!O8</f>
        <v>9.9018581882797441E-2</v>
      </c>
      <c r="P50" s="228">
        <f>P49-(1-Evaluation!$B$69)*Data!P8</f>
        <v>8.5254345433522755E-2</v>
      </c>
      <c r="Q50" s="228">
        <f>Q49-(1-Evaluation!$B$69)*Data!Q8</f>
        <v>7.813838503738558</v>
      </c>
      <c r="R50" s="228">
        <f>R49-(1-Evaluation!$B$69)*Data!R8</f>
        <v>8.0866191339363694E-2</v>
      </c>
      <c r="S50" s="228">
        <f t="shared" si="4"/>
        <v>0</v>
      </c>
      <c r="T50" s="228">
        <f t="shared" si="4"/>
        <v>0</v>
      </c>
      <c r="U50" s="228">
        <f t="shared" si="4"/>
        <v>0</v>
      </c>
      <c r="V50" s="228">
        <f t="shared" si="4"/>
        <v>0</v>
      </c>
      <c r="W50" s="228">
        <f t="shared" si="4"/>
        <v>0</v>
      </c>
      <c r="X50" s="228">
        <f t="shared" si="4"/>
        <v>0</v>
      </c>
      <c r="Y50" s="228">
        <f t="shared" si="4"/>
        <v>0</v>
      </c>
      <c r="Z50" s="228">
        <f t="shared" si="4"/>
        <v>0</v>
      </c>
      <c r="AA50" s="228">
        <f t="shared" si="4"/>
        <v>0</v>
      </c>
      <c r="AB50" s="228">
        <f t="shared" si="4"/>
        <v>0</v>
      </c>
      <c r="AC50" s="228">
        <f t="shared" si="4"/>
        <v>0</v>
      </c>
      <c r="AD50" s="228">
        <f t="shared" si="4"/>
        <v>0</v>
      </c>
      <c r="AE50" s="228">
        <f t="shared" si="4"/>
        <v>0</v>
      </c>
      <c r="AF50" s="228">
        <f t="shared" si="4"/>
        <v>0</v>
      </c>
    </row>
  </sheetData>
  <sortState ref="A4:AF17">
    <sortCondition ref="D4:D17"/>
    <sortCondition ref="A4:A17"/>
  </sortState>
  <mergeCells count="15">
    <mergeCell ref="C1:C2"/>
    <mergeCell ref="E1:K1"/>
    <mergeCell ref="L1:R1"/>
    <mergeCell ref="S1:AE1"/>
    <mergeCell ref="F2:G2"/>
    <mergeCell ref="H2:K2"/>
    <mergeCell ref="M2:N2"/>
    <mergeCell ref="O2:R2"/>
    <mergeCell ref="S2:T2"/>
    <mergeCell ref="U2:V2"/>
    <mergeCell ref="W2:X2"/>
    <mergeCell ref="Y2:Z2"/>
    <mergeCell ref="AA2:AB2"/>
    <mergeCell ref="AC2:AD2"/>
    <mergeCell ref="AE2:AF2"/>
  </mergeCells>
  <conditionalFormatting sqref="E4:E42">
    <cfRule type="colorScale" priority="173">
      <colorScale>
        <cfvo type="min"/>
        <cfvo type="max"/>
        <color rgb="FFFFEF9C"/>
        <color rgb="FFFF7128"/>
      </colorScale>
    </cfRule>
  </conditionalFormatting>
  <conditionalFormatting sqref="F4:F42">
    <cfRule type="colorScale" priority="172">
      <colorScale>
        <cfvo type="min"/>
        <cfvo type="max"/>
        <color rgb="FFFFEF9C"/>
        <color rgb="FFFF7128"/>
      </colorScale>
    </cfRule>
  </conditionalFormatting>
  <conditionalFormatting sqref="G4:G42">
    <cfRule type="colorScale" priority="171">
      <colorScale>
        <cfvo type="min"/>
        <cfvo type="max"/>
        <color rgb="FFFFEF9C"/>
        <color rgb="FFFF7128"/>
      </colorScale>
    </cfRule>
  </conditionalFormatting>
  <conditionalFormatting sqref="H4:H42">
    <cfRule type="colorScale" priority="170">
      <colorScale>
        <cfvo type="min"/>
        <cfvo type="max"/>
        <color rgb="FFFFEF9C"/>
        <color rgb="FFFF7128"/>
      </colorScale>
    </cfRule>
  </conditionalFormatting>
  <conditionalFormatting sqref="I4:I42">
    <cfRule type="colorScale" priority="169">
      <colorScale>
        <cfvo type="min"/>
        <cfvo type="max"/>
        <color rgb="FFFFEF9C"/>
        <color rgb="FFFF7128"/>
      </colorScale>
    </cfRule>
  </conditionalFormatting>
  <conditionalFormatting sqref="J4:J42">
    <cfRule type="colorScale" priority="168">
      <colorScale>
        <cfvo type="min"/>
        <cfvo type="max"/>
        <color rgb="FFFFEF9C"/>
        <color rgb="FFFF7128"/>
      </colorScale>
    </cfRule>
  </conditionalFormatting>
  <conditionalFormatting sqref="K4:K42">
    <cfRule type="colorScale" priority="167">
      <colorScale>
        <cfvo type="min"/>
        <cfvo type="max"/>
        <color rgb="FFFFEF9C"/>
        <color rgb="FFFF7128"/>
      </colorScale>
    </cfRule>
  </conditionalFormatting>
  <conditionalFormatting sqref="L4:L42">
    <cfRule type="colorScale" priority="166">
      <colorScale>
        <cfvo type="min"/>
        <cfvo type="max"/>
        <color rgb="FFFFEF9C"/>
        <color rgb="FFFF7128"/>
      </colorScale>
    </cfRule>
  </conditionalFormatting>
  <conditionalFormatting sqref="M4:M42">
    <cfRule type="colorScale" priority="165">
      <colorScale>
        <cfvo type="min"/>
        <cfvo type="max"/>
        <color rgb="FFFFEF9C"/>
        <color rgb="FFFF7128"/>
      </colorScale>
    </cfRule>
  </conditionalFormatting>
  <conditionalFormatting sqref="N4:N42">
    <cfRule type="colorScale" priority="164">
      <colorScale>
        <cfvo type="min"/>
        <cfvo type="max"/>
        <color rgb="FFFFEF9C"/>
        <color rgb="FFFF7128"/>
      </colorScale>
    </cfRule>
  </conditionalFormatting>
  <conditionalFormatting sqref="O4:O42">
    <cfRule type="colorScale" priority="163">
      <colorScale>
        <cfvo type="min"/>
        <cfvo type="max"/>
        <color rgb="FFFFEF9C"/>
        <color rgb="FFFF7128"/>
      </colorScale>
    </cfRule>
  </conditionalFormatting>
  <conditionalFormatting sqref="P4:P42">
    <cfRule type="colorScale" priority="162">
      <colorScale>
        <cfvo type="min"/>
        <cfvo type="max"/>
        <color rgb="FFFFEF9C"/>
        <color rgb="FFFF7128"/>
      </colorScale>
    </cfRule>
  </conditionalFormatting>
  <conditionalFormatting sqref="Q4:Q42">
    <cfRule type="colorScale" priority="161">
      <colorScale>
        <cfvo type="min"/>
        <cfvo type="max"/>
        <color rgb="FFFFEF9C"/>
        <color rgb="FFFF7128"/>
      </colorScale>
    </cfRule>
  </conditionalFormatting>
  <conditionalFormatting sqref="R4:R42">
    <cfRule type="colorScale" priority="160">
      <colorScale>
        <cfvo type="min"/>
        <cfvo type="max"/>
        <color rgb="FFFFEF9C"/>
        <color rgb="FFFF7128"/>
      </colorScale>
    </cfRule>
  </conditionalFormatting>
  <conditionalFormatting sqref="S4:S42">
    <cfRule type="colorScale" priority="159">
      <colorScale>
        <cfvo type="min"/>
        <cfvo type="max"/>
        <color rgb="FFFFEF9C"/>
        <color rgb="FFFF7128"/>
      </colorScale>
    </cfRule>
  </conditionalFormatting>
  <conditionalFormatting sqref="T4:T42">
    <cfRule type="colorScale" priority="158">
      <colorScale>
        <cfvo type="min"/>
        <cfvo type="max"/>
        <color rgb="FFFFEF9C"/>
        <color rgb="FFFF7128"/>
      </colorScale>
    </cfRule>
  </conditionalFormatting>
  <conditionalFormatting sqref="U4:U42">
    <cfRule type="colorScale" priority="157">
      <colorScale>
        <cfvo type="min"/>
        <cfvo type="max"/>
        <color rgb="FFFFEF9C"/>
        <color rgb="FFFF7128"/>
      </colorScale>
    </cfRule>
  </conditionalFormatting>
  <conditionalFormatting sqref="V4:V42">
    <cfRule type="colorScale" priority="156">
      <colorScale>
        <cfvo type="min"/>
        <cfvo type="max"/>
        <color rgb="FFFFEF9C"/>
        <color rgb="FFFF7128"/>
      </colorScale>
    </cfRule>
  </conditionalFormatting>
  <conditionalFormatting sqref="W4:W42">
    <cfRule type="colorScale" priority="155">
      <colorScale>
        <cfvo type="min"/>
        <cfvo type="max"/>
        <color rgb="FFFFEF9C"/>
        <color rgb="FFFF7128"/>
      </colorScale>
    </cfRule>
  </conditionalFormatting>
  <conditionalFormatting sqref="X4:X42">
    <cfRule type="colorScale" priority="154">
      <colorScale>
        <cfvo type="min"/>
        <cfvo type="max"/>
        <color rgb="FFFFEF9C"/>
        <color rgb="FFFF7128"/>
      </colorScale>
    </cfRule>
  </conditionalFormatting>
  <conditionalFormatting sqref="Y4:Y42">
    <cfRule type="colorScale" priority="153">
      <colorScale>
        <cfvo type="min"/>
        <cfvo type="max"/>
        <color rgb="FFFFEF9C"/>
        <color rgb="FFFF7128"/>
      </colorScale>
    </cfRule>
  </conditionalFormatting>
  <conditionalFormatting sqref="Z4:Z42">
    <cfRule type="colorScale" priority="152">
      <colorScale>
        <cfvo type="min"/>
        <cfvo type="max"/>
        <color rgb="FFFFEF9C"/>
        <color rgb="FFFF7128"/>
      </colorScale>
    </cfRule>
  </conditionalFormatting>
  <conditionalFormatting sqref="AA4:AA42">
    <cfRule type="colorScale" priority="151">
      <colorScale>
        <cfvo type="min"/>
        <cfvo type="max"/>
        <color rgb="FFFFEF9C"/>
        <color rgb="FFFF7128"/>
      </colorScale>
    </cfRule>
  </conditionalFormatting>
  <conditionalFormatting sqref="AB4:AB42">
    <cfRule type="colorScale" priority="150">
      <colorScale>
        <cfvo type="min"/>
        <cfvo type="max"/>
        <color rgb="FFFFEF9C"/>
        <color rgb="FFFF7128"/>
      </colorScale>
    </cfRule>
  </conditionalFormatting>
  <conditionalFormatting sqref="AC4:AC42">
    <cfRule type="colorScale" priority="149">
      <colorScale>
        <cfvo type="min"/>
        <cfvo type="max"/>
        <color rgb="FFFFEF9C"/>
        <color rgb="FFFF7128"/>
      </colorScale>
    </cfRule>
  </conditionalFormatting>
  <conditionalFormatting sqref="AD4:AD42">
    <cfRule type="colorScale" priority="148">
      <colorScale>
        <cfvo type="min"/>
        <cfvo type="max"/>
        <color rgb="FFFFEF9C"/>
        <color rgb="FFFF7128"/>
      </colorScale>
    </cfRule>
  </conditionalFormatting>
  <conditionalFormatting sqref="AE4:AE42">
    <cfRule type="colorScale" priority="147">
      <colorScale>
        <cfvo type="min"/>
        <cfvo type="max"/>
        <color rgb="FFFFEF9C"/>
        <color rgb="FFFF7128"/>
      </colorScale>
    </cfRule>
  </conditionalFormatting>
  <conditionalFormatting sqref="AF4:AF42">
    <cfRule type="colorScale" priority="146">
      <colorScale>
        <cfvo type="min"/>
        <cfvo type="max"/>
        <color rgb="FFFFEF9C"/>
        <color rgb="FFFF7128"/>
      </colorScale>
    </cfRule>
  </conditionalFormatting>
  <conditionalFormatting sqref="C4:C42">
    <cfRule type="colorScale" priority="175">
      <colorScale>
        <cfvo type="min"/>
        <cfvo type="max"/>
        <color rgb="FFFFEF9C"/>
        <color rgb="FFFF7128"/>
      </colorScale>
    </cfRule>
  </conditionalFormatting>
  <conditionalFormatting sqref="E45">
    <cfRule type="colorScale" priority="87">
      <colorScale>
        <cfvo type="min"/>
        <cfvo type="max"/>
        <color rgb="FFFFEF9C"/>
        <color rgb="FFFF7128"/>
      </colorScale>
    </cfRule>
  </conditionalFormatting>
  <conditionalFormatting sqref="F45">
    <cfRule type="colorScale" priority="86">
      <colorScale>
        <cfvo type="min"/>
        <cfvo type="max"/>
        <color rgb="FFFFEF9C"/>
        <color rgb="FFFF7128"/>
      </colorScale>
    </cfRule>
  </conditionalFormatting>
  <conditionalFormatting sqref="G45">
    <cfRule type="colorScale" priority="85">
      <colorScale>
        <cfvo type="min"/>
        <cfvo type="max"/>
        <color rgb="FFFFEF9C"/>
        <color rgb="FFFF7128"/>
      </colorScale>
    </cfRule>
  </conditionalFormatting>
  <conditionalFormatting sqref="H45">
    <cfRule type="colorScale" priority="84">
      <colorScale>
        <cfvo type="min"/>
        <cfvo type="max"/>
        <color rgb="FFFFEF9C"/>
        <color rgb="FFFF7128"/>
      </colorScale>
    </cfRule>
  </conditionalFormatting>
  <conditionalFormatting sqref="I45">
    <cfRule type="colorScale" priority="83">
      <colorScale>
        <cfvo type="min"/>
        <cfvo type="max"/>
        <color rgb="FFFFEF9C"/>
        <color rgb="FFFF7128"/>
      </colorScale>
    </cfRule>
  </conditionalFormatting>
  <conditionalFormatting sqref="J45">
    <cfRule type="colorScale" priority="82">
      <colorScale>
        <cfvo type="min"/>
        <cfvo type="max"/>
        <color rgb="FFFFEF9C"/>
        <color rgb="FFFF7128"/>
      </colorScale>
    </cfRule>
  </conditionalFormatting>
  <conditionalFormatting sqref="K45">
    <cfRule type="colorScale" priority="81">
      <colorScale>
        <cfvo type="min"/>
        <cfvo type="max"/>
        <color rgb="FFFFEF9C"/>
        <color rgb="FFFF7128"/>
      </colorScale>
    </cfRule>
  </conditionalFormatting>
  <conditionalFormatting sqref="L45">
    <cfRule type="colorScale" priority="80">
      <colorScale>
        <cfvo type="min"/>
        <cfvo type="max"/>
        <color rgb="FFFFEF9C"/>
        <color rgb="FFFF7128"/>
      </colorScale>
    </cfRule>
  </conditionalFormatting>
  <conditionalFormatting sqref="M45">
    <cfRule type="colorScale" priority="79">
      <colorScale>
        <cfvo type="min"/>
        <cfvo type="max"/>
        <color rgb="FFFFEF9C"/>
        <color rgb="FFFF7128"/>
      </colorScale>
    </cfRule>
  </conditionalFormatting>
  <conditionalFormatting sqref="N45">
    <cfRule type="colorScale" priority="78">
      <colorScale>
        <cfvo type="min"/>
        <cfvo type="max"/>
        <color rgb="FFFFEF9C"/>
        <color rgb="FFFF7128"/>
      </colorScale>
    </cfRule>
  </conditionalFormatting>
  <conditionalFormatting sqref="O45">
    <cfRule type="colorScale" priority="77">
      <colorScale>
        <cfvo type="min"/>
        <cfvo type="max"/>
        <color rgb="FFFFEF9C"/>
        <color rgb="FFFF7128"/>
      </colorScale>
    </cfRule>
  </conditionalFormatting>
  <conditionalFormatting sqref="P45">
    <cfRule type="colorScale" priority="76">
      <colorScale>
        <cfvo type="min"/>
        <cfvo type="max"/>
        <color rgb="FFFFEF9C"/>
        <color rgb="FFFF7128"/>
      </colorScale>
    </cfRule>
  </conditionalFormatting>
  <conditionalFormatting sqref="Q45">
    <cfRule type="colorScale" priority="75">
      <colorScale>
        <cfvo type="min"/>
        <cfvo type="max"/>
        <color rgb="FFFFEF9C"/>
        <color rgb="FFFF7128"/>
      </colorScale>
    </cfRule>
  </conditionalFormatting>
  <conditionalFormatting sqref="R45">
    <cfRule type="colorScale" priority="74">
      <colorScale>
        <cfvo type="min"/>
        <cfvo type="max"/>
        <color rgb="FFFFEF9C"/>
        <color rgb="FFFF7128"/>
      </colorScale>
    </cfRule>
  </conditionalFormatting>
  <conditionalFormatting sqref="S45">
    <cfRule type="colorScale" priority="73">
      <colorScale>
        <cfvo type="min"/>
        <cfvo type="max"/>
        <color rgb="FFFFEF9C"/>
        <color rgb="FFFF7128"/>
      </colorScale>
    </cfRule>
  </conditionalFormatting>
  <conditionalFormatting sqref="T45">
    <cfRule type="colorScale" priority="72">
      <colorScale>
        <cfvo type="min"/>
        <cfvo type="max"/>
        <color rgb="FFFFEF9C"/>
        <color rgb="FFFF7128"/>
      </colorScale>
    </cfRule>
  </conditionalFormatting>
  <conditionalFormatting sqref="U45">
    <cfRule type="colorScale" priority="71">
      <colorScale>
        <cfvo type="min"/>
        <cfvo type="max"/>
        <color rgb="FFFFEF9C"/>
        <color rgb="FFFF7128"/>
      </colorScale>
    </cfRule>
  </conditionalFormatting>
  <conditionalFormatting sqref="V45">
    <cfRule type="colorScale" priority="70">
      <colorScale>
        <cfvo type="min"/>
        <cfvo type="max"/>
        <color rgb="FFFFEF9C"/>
        <color rgb="FFFF7128"/>
      </colorScale>
    </cfRule>
  </conditionalFormatting>
  <conditionalFormatting sqref="W45">
    <cfRule type="colorScale" priority="69">
      <colorScale>
        <cfvo type="min"/>
        <cfvo type="max"/>
        <color rgb="FFFFEF9C"/>
        <color rgb="FFFF7128"/>
      </colorScale>
    </cfRule>
  </conditionalFormatting>
  <conditionalFormatting sqref="X45">
    <cfRule type="colorScale" priority="68">
      <colorScale>
        <cfvo type="min"/>
        <cfvo type="max"/>
        <color rgb="FFFFEF9C"/>
        <color rgb="FFFF7128"/>
      </colorScale>
    </cfRule>
  </conditionalFormatting>
  <conditionalFormatting sqref="Y45">
    <cfRule type="colorScale" priority="67">
      <colorScale>
        <cfvo type="min"/>
        <cfvo type="max"/>
        <color rgb="FFFFEF9C"/>
        <color rgb="FFFF7128"/>
      </colorScale>
    </cfRule>
  </conditionalFormatting>
  <conditionalFormatting sqref="Z45">
    <cfRule type="colorScale" priority="66">
      <colorScale>
        <cfvo type="min"/>
        <cfvo type="max"/>
        <color rgb="FFFFEF9C"/>
        <color rgb="FFFF7128"/>
      </colorScale>
    </cfRule>
  </conditionalFormatting>
  <conditionalFormatting sqref="AA45">
    <cfRule type="colorScale" priority="65">
      <colorScale>
        <cfvo type="min"/>
        <cfvo type="max"/>
        <color rgb="FFFFEF9C"/>
        <color rgb="FFFF7128"/>
      </colorScale>
    </cfRule>
  </conditionalFormatting>
  <conditionalFormatting sqref="AB45">
    <cfRule type="colorScale" priority="64">
      <colorScale>
        <cfvo type="min"/>
        <cfvo type="max"/>
        <color rgb="FFFFEF9C"/>
        <color rgb="FFFF7128"/>
      </colorScale>
    </cfRule>
  </conditionalFormatting>
  <conditionalFormatting sqref="AC45">
    <cfRule type="colorScale" priority="63">
      <colorScale>
        <cfvo type="min"/>
        <cfvo type="max"/>
        <color rgb="FFFFEF9C"/>
        <color rgb="FFFF7128"/>
      </colorScale>
    </cfRule>
  </conditionalFormatting>
  <conditionalFormatting sqref="AD45">
    <cfRule type="colorScale" priority="62">
      <colorScale>
        <cfvo type="min"/>
        <cfvo type="max"/>
        <color rgb="FFFFEF9C"/>
        <color rgb="FFFF7128"/>
      </colorScale>
    </cfRule>
  </conditionalFormatting>
  <conditionalFormatting sqref="AE45">
    <cfRule type="colorScale" priority="61">
      <colorScale>
        <cfvo type="min"/>
        <cfvo type="max"/>
        <color rgb="FFFFEF9C"/>
        <color rgb="FFFF7128"/>
      </colorScale>
    </cfRule>
  </conditionalFormatting>
  <conditionalFormatting sqref="AF45">
    <cfRule type="colorScale" priority="60">
      <colorScale>
        <cfvo type="min"/>
        <cfvo type="max"/>
        <color rgb="FFFFEF9C"/>
        <color rgb="FFFF7128"/>
      </colorScale>
    </cfRule>
  </conditionalFormatting>
  <conditionalFormatting sqref="C45">
    <cfRule type="colorScale" priority="59">
      <colorScale>
        <cfvo type="min"/>
        <cfvo type="max"/>
        <color rgb="FFFFEF9C"/>
        <color rgb="FFFF7128"/>
      </colorScale>
    </cfRule>
  </conditionalFormatting>
  <conditionalFormatting sqref="E46">
    <cfRule type="colorScale" priority="58">
      <colorScale>
        <cfvo type="min"/>
        <cfvo type="max"/>
        <color rgb="FFFFEF9C"/>
        <color rgb="FFFF7128"/>
      </colorScale>
    </cfRule>
  </conditionalFormatting>
  <conditionalFormatting sqref="F46">
    <cfRule type="colorScale" priority="57">
      <colorScale>
        <cfvo type="min"/>
        <cfvo type="max"/>
        <color rgb="FFFFEF9C"/>
        <color rgb="FFFF7128"/>
      </colorScale>
    </cfRule>
  </conditionalFormatting>
  <conditionalFormatting sqref="G46">
    <cfRule type="colorScale" priority="56">
      <colorScale>
        <cfvo type="min"/>
        <cfvo type="max"/>
        <color rgb="FFFFEF9C"/>
        <color rgb="FFFF7128"/>
      </colorScale>
    </cfRule>
  </conditionalFormatting>
  <conditionalFormatting sqref="H46">
    <cfRule type="colorScale" priority="55">
      <colorScale>
        <cfvo type="min"/>
        <cfvo type="max"/>
        <color rgb="FFFFEF9C"/>
        <color rgb="FFFF7128"/>
      </colorScale>
    </cfRule>
  </conditionalFormatting>
  <conditionalFormatting sqref="I46">
    <cfRule type="colorScale" priority="54">
      <colorScale>
        <cfvo type="min"/>
        <cfvo type="max"/>
        <color rgb="FFFFEF9C"/>
        <color rgb="FFFF7128"/>
      </colorScale>
    </cfRule>
  </conditionalFormatting>
  <conditionalFormatting sqref="J46">
    <cfRule type="colorScale" priority="53">
      <colorScale>
        <cfvo type="min"/>
        <cfvo type="max"/>
        <color rgb="FFFFEF9C"/>
        <color rgb="FFFF7128"/>
      </colorScale>
    </cfRule>
  </conditionalFormatting>
  <conditionalFormatting sqref="K46">
    <cfRule type="colorScale" priority="52">
      <colorScale>
        <cfvo type="min"/>
        <cfvo type="max"/>
        <color rgb="FFFFEF9C"/>
        <color rgb="FFFF7128"/>
      </colorScale>
    </cfRule>
  </conditionalFormatting>
  <conditionalFormatting sqref="L46">
    <cfRule type="colorScale" priority="51">
      <colorScale>
        <cfvo type="min"/>
        <cfvo type="max"/>
        <color rgb="FFFFEF9C"/>
        <color rgb="FFFF7128"/>
      </colorScale>
    </cfRule>
  </conditionalFormatting>
  <conditionalFormatting sqref="M46">
    <cfRule type="colorScale" priority="50">
      <colorScale>
        <cfvo type="min"/>
        <cfvo type="max"/>
        <color rgb="FFFFEF9C"/>
        <color rgb="FFFF7128"/>
      </colorScale>
    </cfRule>
  </conditionalFormatting>
  <conditionalFormatting sqref="N46">
    <cfRule type="colorScale" priority="49">
      <colorScale>
        <cfvo type="min"/>
        <cfvo type="max"/>
        <color rgb="FFFFEF9C"/>
        <color rgb="FFFF7128"/>
      </colorScale>
    </cfRule>
  </conditionalFormatting>
  <conditionalFormatting sqref="O46">
    <cfRule type="colorScale" priority="48">
      <colorScale>
        <cfvo type="min"/>
        <cfvo type="max"/>
        <color rgb="FFFFEF9C"/>
        <color rgb="FFFF7128"/>
      </colorScale>
    </cfRule>
  </conditionalFormatting>
  <conditionalFormatting sqref="P46">
    <cfRule type="colorScale" priority="47">
      <colorScale>
        <cfvo type="min"/>
        <cfvo type="max"/>
        <color rgb="FFFFEF9C"/>
        <color rgb="FFFF7128"/>
      </colorScale>
    </cfRule>
  </conditionalFormatting>
  <conditionalFormatting sqref="Q46">
    <cfRule type="colorScale" priority="46">
      <colorScale>
        <cfvo type="min"/>
        <cfvo type="max"/>
        <color rgb="FFFFEF9C"/>
        <color rgb="FFFF7128"/>
      </colorScale>
    </cfRule>
  </conditionalFormatting>
  <conditionalFormatting sqref="R46">
    <cfRule type="colorScale" priority="45">
      <colorScale>
        <cfvo type="min"/>
        <cfvo type="max"/>
        <color rgb="FFFFEF9C"/>
        <color rgb="FFFF7128"/>
      </colorScale>
    </cfRule>
  </conditionalFormatting>
  <conditionalFormatting sqref="S46">
    <cfRule type="colorScale" priority="44">
      <colorScale>
        <cfvo type="min"/>
        <cfvo type="max"/>
        <color rgb="FFFFEF9C"/>
        <color rgb="FFFF7128"/>
      </colorScale>
    </cfRule>
  </conditionalFormatting>
  <conditionalFormatting sqref="T46">
    <cfRule type="colorScale" priority="43">
      <colorScale>
        <cfvo type="min"/>
        <cfvo type="max"/>
        <color rgb="FFFFEF9C"/>
        <color rgb="FFFF7128"/>
      </colorScale>
    </cfRule>
  </conditionalFormatting>
  <conditionalFormatting sqref="U46">
    <cfRule type="colorScale" priority="42">
      <colorScale>
        <cfvo type="min"/>
        <cfvo type="max"/>
        <color rgb="FFFFEF9C"/>
        <color rgb="FFFF7128"/>
      </colorScale>
    </cfRule>
  </conditionalFormatting>
  <conditionalFormatting sqref="V46">
    <cfRule type="colorScale" priority="41">
      <colorScale>
        <cfvo type="min"/>
        <cfvo type="max"/>
        <color rgb="FFFFEF9C"/>
        <color rgb="FFFF7128"/>
      </colorScale>
    </cfRule>
  </conditionalFormatting>
  <conditionalFormatting sqref="W46">
    <cfRule type="colorScale" priority="40">
      <colorScale>
        <cfvo type="min"/>
        <cfvo type="max"/>
        <color rgb="FFFFEF9C"/>
        <color rgb="FFFF7128"/>
      </colorScale>
    </cfRule>
  </conditionalFormatting>
  <conditionalFormatting sqref="X46">
    <cfRule type="colorScale" priority="39">
      <colorScale>
        <cfvo type="min"/>
        <cfvo type="max"/>
        <color rgb="FFFFEF9C"/>
        <color rgb="FFFF7128"/>
      </colorScale>
    </cfRule>
  </conditionalFormatting>
  <conditionalFormatting sqref="Y46">
    <cfRule type="colorScale" priority="38">
      <colorScale>
        <cfvo type="min"/>
        <cfvo type="max"/>
        <color rgb="FFFFEF9C"/>
        <color rgb="FFFF7128"/>
      </colorScale>
    </cfRule>
  </conditionalFormatting>
  <conditionalFormatting sqref="Z46">
    <cfRule type="colorScale" priority="37">
      <colorScale>
        <cfvo type="min"/>
        <cfvo type="max"/>
        <color rgb="FFFFEF9C"/>
        <color rgb="FFFF7128"/>
      </colorScale>
    </cfRule>
  </conditionalFormatting>
  <conditionalFormatting sqref="AA46">
    <cfRule type="colorScale" priority="36">
      <colorScale>
        <cfvo type="min"/>
        <cfvo type="max"/>
        <color rgb="FFFFEF9C"/>
        <color rgb="FFFF7128"/>
      </colorScale>
    </cfRule>
  </conditionalFormatting>
  <conditionalFormatting sqref="AB46">
    <cfRule type="colorScale" priority="35">
      <colorScale>
        <cfvo type="min"/>
        <cfvo type="max"/>
        <color rgb="FFFFEF9C"/>
        <color rgb="FFFF7128"/>
      </colorScale>
    </cfRule>
  </conditionalFormatting>
  <conditionalFormatting sqref="AC46">
    <cfRule type="colorScale" priority="34">
      <colorScale>
        <cfvo type="min"/>
        <cfvo type="max"/>
        <color rgb="FFFFEF9C"/>
        <color rgb="FFFF7128"/>
      </colorScale>
    </cfRule>
  </conditionalFormatting>
  <conditionalFormatting sqref="AD46">
    <cfRule type="colorScale" priority="33">
      <colorScale>
        <cfvo type="min"/>
        <cfvo type="max"/>
        <color rgb="FFFFEF9C"/>
        <color rgb="FFFF7128"/>
      </colorScale>
    </cfRule>
  </conditionalFormatting>
  <conditionalFormatting sqref="AE46">
    <cfRule type="colorScale" priority="32">
      <colorScale>
        <cfvo type="min"/>
        <cfvo type="max"/>
        <color rgb="FFFFEF9C"/>
        <color rgb="FFFF7128"/>
      </colorScale>
    </cfRule>
  </conditionalFormatting>
  <conditionalFormatting sqref="AF46">
    <cfRule type="colorScale" priority="31">
      <colorScale>
        <cfvo type="min"/>
        <cfvo type="max"/>
        <color rgb="FFFFEF9C"/>
        <color rgb="FFFF7128"/>
      </colorScale>
    </cfRule>
  </conditionalFormatting>
  <conditionalFormatting sqref="C46">
    <cfRule type="colorScale" priority="30">
      <colorScale>
        <cfvo type="min"/>
        <cfvo type="max"/>
        <color rgb="FFFFEF9C"/>
        <color rgb="FFFF7128"/>
      </colorScale>
    </cfRule>
  </conditionalFormatting>
  <conditionalFormatting sqref="E49">
    <cfRule type="colorScale" priority="29">
      <colorScale>
        <cfvo type="min"/>
        <cfvo type="max"/>
        <color rgb="FFFFEF9C"/>
        <color rgb="FFFF7128"/>
      </colorScale>
    </cfRule>
  </conditionalFormatting>
  <conditionalFormatting sqref="F49">
    <cfRule type="colorScale" priority="28">
      <colorScale>
        <cfvo type="min"/>
        <cfvo type="max"/>
        <color rgb="FFFFEF9C"/>
        <color rgb="FFFF7128"/>
      </colorScale>
    </cfRule>
  </conditionalFormatting>
  <conditionalFormatting sqref="G49">
    <cfRule type="colorScale" priority="27">
      <colorScale>
        <cfvo type="min"/>
        <cfvo type="max"/>
        <color rgb="FFFFEF9C"/>
        <color rgb="FFFF7128"/>
      </colorScale>
    </cfRule>
  </conditionalFormatting>
  <conditionalFormatting sqref="H49">
    <cfRule type="colorScale" priority="26">
      <colorScale>
        <cfvo type="min"/>
        <cfvo type="max"/>
        <color rgb="FFFFEF9C"/>
        <color rgb="FFFF7128"/>
      </colorScale>
    </cfRule>
  </conditionalFormatting>
  <conditionalFormatting sqref="I49">
    <cfRule type="colorScale" priority="25">
      <colorScale>
        <cfvo type="min"/>
        <cfvo type="max"/>
        <color rgb="FFFFEF9C"/>
        <color rgb="FFFF7128"/>
      </colorScale>
    </cfRule>
  </conditionalFormatting>
  <conditionalFormatting sqref="J49">
    <cfRule type="colorScale" priority="24">
      <colorScale>
        <cfvo type="min"/>
        <cfvo type="max"/>
        <color rgb="FFFFEF9C"/>
        <color rgb="FFFF7128"/>
      </colorScale>
    </cfRule>
  </conditionalFormatting>
  <conditionalFormatting sqref="K49">
    <cfRule type="colorScale" priority="23">
      <colorScale>
        <cfvo type="min"/>
        <cfvo type="max"/>
        <color rgb="FFFFEF9C"/>
        <color rgb="FFFF7128"/>
      </colorScale>
    </cfRule>
  </conditionalFormatting>
  <conditionalFormatting sqref="L49">
    <cfRule type="colorScale" priority="22">
      <colorScale>
        <cfvo type="min"/>
        <cfvo type="max"/>
        <color rgb="FFFFEF9C"/>
        <color rgb="FFFF7128"/>
      </colorScale>
    </cfRule>
  </conditionalFormatting>
  <conditionalFormatting sqref="M49">
    <cfRule type="colorScale" priority="21">
      <colorScale>
        <cfvo type="min"/>
        <cfvo type="max"/>
        <color rgb="FFFFEF9C"/>
        <color rgb="FFFF7128"/>
      </colorScale>
    </cfRule>
  </conditionalFormatting>
  <conditionalFormatting sqref="N49">
    <cfRule type="colorScale" priority="20">
      <colorScale>
        <cfvo type="min"/>
        <cfvo type="max"/>
        <color rgb="FFFFEF9C"/>
        <color rgb="FFFF7128"/>
      </colorScale>
    </cfRule>
  </conditionalFormatting>
  <conditionalFormatting sqref="O49">
    <cfRule type="colorScale" priority="19">
      <colorScale>
        <cfvo type="min"/>
        <cfvo type="max"/>
        <color rgb="FFFFEF9C"/>
        <color rgb="FFFF7128"/>
      </colorScale>
    </cfRule>
  </conditionalFormatting>
  <conditionalFormatting sqref="P49">
    <cfRule type="colorScale" priority="18">
      <colorScale>
        <cfvo type="min"/>
        <cfvo type="max"/>
        <color rgb="FFFFEF9C"/>
        <color rgb="FFFF7128"/>
      </colorScale>
    </cfRule>
  </conditionalFormatting>
  <conditionalFormatting sqref="Q49">
    <cfRule type="colorScale" priority="17">
      <colorScale>
        <cfvo type="min"/>
        <cfvo type="max"/>
        <color rgb="FFFFEF9C"/>
        <color rgb="FFFF7128"/>
      </colorScale>
    </cfRule>
  </conditionalFormatting>
  <conditionalFormatting sqref="R49">
    <cfRule type="colorScale" priority="16">
      <colorScale>
        <cfvo type="min"/>
        <cfvo type="max"/>
        <color rgb="FFFFEF9C"/>
        <color rgb="FFFF7128"/>
      </colorScale>
    </cfRule>
  </conditionalFormatting>
  <conditionalFormatting sqref="S49">
    <cfRule type="colorScale" priority="15">
      <colorScale>
        <cfvo type="min"/>
        <cfvo type="max"/>
        <color rgb="FFFFEF9C"/>
        <color rgb="FFFF7128"/>
      </colorScale>
    </cfRule>
  </conditionalFormatting>
  <conditionalFormatting sqref="T49">
    <cfRule type="colorScale" priority="14">
      <colorScale>
        <cfvo type="min"/>
        <cfvo type="max"/>
        <color rgb="FFFFEF9C"/>
        <color rgb="FFFF7128"/>
      </colorScale>
    </cfRule>
  </conditionalFormatting>
  <conditionalFormatting sqref="U49">
    <cfRule type="colorScale" priority="13">
      <colorScale>
        <cfvo type="min"/>
        <cfvo type="max"/>
        <color rgb="FFFFEF9C"/>
        <color rgb="FFFF7128"/>
      </colorScale>
    </cfRule>
  </conditionalFormatting>
  <conditionalFormatting sqref="V49">
    <cfRule type="colorScale" priority="12">
      <colorScale>
        <cfvo type="min"/>
        <cfvo type="max"/>
        <color rgb="FFFFEF9C"/>
        <color rgb="FFFF7128"/>
      </colorScale>
    </cfRule>
  </conditionalFormatting>
  <conditionalFormatting sqref="W49">
    <cfRule type="colorScale" priority="11">
      <colorScale>
        <cfvo type="min"/>
        <cfvo type="max"/>
        <color rgb="FFFFEF9C"/>
        <color rgb="FFFF7128"/>
      </colorScale>
    </cfRule>
  </conditionalFormatting>
  <conditionalFormatting sqref="X49">
    <cfRule type="colorScale" priority="10">
      <colorScale>
        <cfvo type="min"/>
        <cfvo type="max"/>
        <color rgb="FFFFEF9C"/>
        <color rgb="FFFF7128"/>
      </colorScale>
    </cfRule>
  </conditionalFormatting>
  <conditionalFormatting sqref="Y49">
    <cfRule type="colorScale" priority="9">
      <colorScale>
        <cfvo type="min"/>
        <cfvo type="max"/>
        <color rgb="FFFFEF9C"/>
        <color rgb="FFFF7128"/>
      </colorScale>
    </cfRule>
  </conditionalFormatting>
  <conditionalFormatting sqref="Z49">
    <cfRule type="colorScale" priority="8">
      <colorScale>
        <cfvo type="min"/>
        <cfvo type="max"/>
        <color rgb="FFFFEF9C"/>
        <color rgb="FFFF7128"/>
      </colorScale>
    </cfRule>
  </conditionalFormatting>
  <conditionalFormatting sqref="AA49">
    <cfRule type="colorScale" priority="7">
      <colorScale>
        <cfvo type="min"/>
        <cfvo type="max"/>
        <color rgb="FFFFEF9C"/>
        <color rgb="FFFF7128"/>
      </colorScale>
    </cfRule>
  </conditionalFormatting>
  <conditionalFormatting sqref="AB49">
    <cfRule type="colorScale" priority="6">
      <colorScale>
        <cfvo type="min"/>
        <cfvo type="max"/>
        <color rgb="FFFFEF9C"/>
        <color rgb="FFFF7128"/>
      </colorScale>
    </cfRule>
  </conditionalFormatting>
  <conditionalFormatting sqref="AC49">
    <cfRule type="colorScale" priority="5">
      <colorScale>
        <cfvo type="min"/>
        <cfvo type="max"/>
        <color rgb="FFFFEF9C"/>
        <color rgb="FFFF7128"/>
      </colorScale>
    </cfRule>
  </conditionalFormatting>
  <conditionalFormatting sqref="AD49">
    <cfRule type="colorScale" priority="4">
      <colorScale>
        <cfvo type="min"/>
        <cfvo type="max"/>
        <color rgb="FFFFEF9C"/>
        <color rgb="FFFF7128"/>
      </colorScale>
    </cfRule>
  </conditionalFormatting>
  <conditionalFormatting sqref="AE49">
    <cfRule type="colorScale" priority="3">
      <colorScale>
        <cfvo type="min"/>
        <cfvo type="max"/>
        <color rgb="FFFFEF9C"/>
        <color rgb="FFFF7128"/>
      </colorScale>
    </cfRule>
  </conditionalFormatting>
  <conditionalFormatting sqref="AF49">
    <cfRule type="colorScale" priority="2">
      <colorScale>
        <cfvo type="min"/>
        <cfvo type="max"/>
        <color rgb="FFFFEF9C"/>
        <color rgb="FFFF7128"/>
      </colorScale>
    </cfRule>
  </conditionalFormatting>
  <conditionalFormatting sqref="C49">
    <cfRule type="colorScale" priority="1">
      <colorScale>
        <cfvo type="min"/>
        <cfvo type="max"/>
        <color rgb="FFFFEF9C"/>
        <color rgb="FFFF7128"/>
      </colorScale>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31" sqref="P31"/>
    </sheetView>
  </sheetViews>
  <sheetFormatPr defaultRowHeight="14.4" x14ac:dyDescent="0.3"/>
  <sheetData/>
  <sheetProtection password="EE40" sheet="1" objects="1" scenarios="1"/>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5" zoomScale="70" zoomScaleNormal="70" workbookViewId="0"/>
  </sheetViews>
  <sheetFormatPr defaultRowHeight="14.4" x14ac:dyDescent="0.3"/>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70" zoomScaleNormal="70" workbookViewId="0"/>
  </sheetViews>
  <sheetFormatPr defaultRowHeight="14.4" x14ac:dyDescent="0.3"/>
  <sheetData/>
  <sheetProtection password="EE40" sheet="1" objects="1" scenarios="1"/>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70" zoomScaleNormal="70" workbookViewId="0"/>
  </sheetViews>
  <sheetFormatPr defaultRowHeight="14.4" x14ac:dyDescent="0.3"/>
  <sheetData/>
  <sheetProtection password="EE40" sheet="1" objects="1" scenarios="1"/>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5" zoomScaleNormal="85" workbookViewId="0"/>
  </sheetViews>
  <sheetFormatPr defaultRowHeight="14.4" x14ac:dyDescent="0.3"/>
  <sheetData/>
  <sheetProtection password="EE40" sheet="1" objects="1" scenarios="1"/>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5" zoomScaleNormal="85" workbookViewId="0">
      <selection activeCell="A2" sqref="A2"/>
    </sheetView>
  </sheetViews>
  <sheetFormatPr defaultRowHeight="14.4" x14ac:dyDescent="0.3"/>
  <sheetData/>
  <sheetProtection password="EE40" sheet="1" objects="1" scenarios="1"/>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41"/>
  <sheetViews>
    <sheetView workbookViewId="0">
      <selection activeCell="A3" sqref="A1:XFD3"/>
    </sheetView>
  </sheetViews>
  <sheetFormatPr defaultRowHeight="14.4" x14ac:dyDescent="0.3"/>
  <cols>
    <col min="1" max="1" width="24.109375" bestFit="1" customWidth="1"/>
  </cols>
  <sheetData>
    <row r="1" spans="1:27" x14ac:dyDescent="0.3">
      <c r="A1" s="196" t="s">
        <v>78</v>
      </c>
      <c r="B1" s="197"/>
      <c r="C1" s="296"/>
      <c r="D1" s="296" t="s">
        <v>83</v>
      </c>
      <c r="E1" s="198"/>
      <c r="F1" s="308" t="s">
        <v>138</v>
      </c>
      <c r="G1" s="288" t="s">
        <v>79</v>
      </c>
      <c r="H1" s="316"/>
      <c r="I1" s="317"/>
      <c r="J1" s="288" t="s">
        <v>80</v>
      </c>
      <c r="K1" s="316"/>
      <c r="L1" s="317"/>
      <c r="M1" s="275" t="s">
        <v>2</v>
      </c>
      <c r="N1" s="276"/>
      <c r="O1" s="276"/>
      <c r="P1" s="276"/>
      <c r="Q1" s="276"/>
      <c r="R1" s="276"/>
      <c r="S1" s="276"/>
      <c r="T1" s="276"/>
      <c r="U1" s="276"/>
      <c r="V1" s="276"/>
      <c r="W1" s="276"/>
      <c r="X1" s="276"/>
      <c r="Y1" s="276"/>
      <c r="Z1" s="197"/>
      <c r="AA1" s="313" t="s">
        <v>94</v>
      </c>
    </row>
    <row r="2" spans="1:27" x14ac:dyDescent="0.3">
      <c r="A2" s="199"/>
      <c r="B2" s="201"/>
      <c r="C2" s="297" t="s">
        <v>87</v>
      </c>
      <c r="D2" s="297"/>
      <c r="E2" s="200"/>
      <c r="F2" s="309"/>
      <c r="G2" s="318"/>
      <c r="H2" s="319"/>
      <c r="I2" s="320"/>
      <c r="J2" s="318"/>
      <c r="K2" s="319"/>
      <c r="L2" s="320"/>
      <c r="M2" s="282" t="s">
        <v>5</v>
      </c>
      <c r="N2" s="279"/>
      <c r="O2" s="278" t="s">
        <v>6</v>
      </c>
      <c r="P2" s="279"/>
      <c r="Q2" s="278" t="s">
        <v>7</v>
      </c>
      <c r="R2" s="279"/>
      <c r="S2" s="278" t="s">
        <v>8</v>
      </c>
      <c r="T2" s="279"/>
      <c r="U2" s="278" t="s">
        <v>9</v>
      </c>
      <c r="V2" s="279"/>
      <c r="W2" s="278" t="s">
        <v>10</v>
      </c>
      <c r="X2" s="279"/>
      <c r="Y2" s="278" t="s">
        <v>11</v>
      </c>
      <c r="Z2" s="306"/>
      <c r="AA2" s="314"/>
    </row>
    <row r="3" spans="1:27" ht="29.4" thickBot="1" x14ac:dyDescent="0.35">
      <c r="A3" s="12" t="s">
        <v>12</v>
      </c>
      <c r="B3" s="13" t="s">
        <v>13</v>
      </c>
      <c r="C3" s="14" t="s">
        <v>65</v>
      </c>
      <c r="D3" s="14" t="s">
        <v>65</v>
      </c>
      <c r="E3" s="15" t="s">
        <v>14</v>
      </c>
      <c r="F3" s="286"/>
      <c r="G3" s="13" t="s">
        <v>18</v>
      </c>
      <c r="H3" s="14" t="s">
        <v>19</v>
      </c>
      <c r="I3" s="20" t="s">
        <v>21</v>
      </c>
      <c r="J3" s="13" t="s">
        <v>18</v>
      </c>
      <c r="K3" s="14" t="s">
        <v>19</v>
      </c>
      <c r="L3" s="20" t="s">
        <v>21</v>
      </c>
      <c r="M3" s="12" t="s">
        <v>22</v>
      </c>
      <c r="N3" s="13" t="s">
        <v>23</v>
      </c>
      <c r="O3" s="17" t="s">
        <v>22</v>
      </c>
      <c r="P3" s="18" t="s">
        <v>23</v>
      </c>
      <c r="Q3" s="17" t="s">
        <v>22</v>
      </c>
      <c r="R3" s="18" t="s">
        <v>23</v>
      </c>
      <c r="S3" s="17" t="s">
        <v>22</v>
      </c>
      <c r="T3" s="18" t="s">
        <v>23</v>
      </c>
      <c r="U3" s="17" t="s">
        <v>22</v>
      </c>
      <c r="V3" s="18" t="s">
        <v>23</v>
      </c>
      <c r="W3" s="17" t="s">
        <v>22</v>
      </c>
      <c r="X3" s="18" t="s">
        <v>23</v>
      </c>
      <c r="Y3" s="13" t="s">
        <v>22</v>
      </c>
      <c r="Z3" s="13" t="s">
        <v>23</v>
      </c>
      <c r="AA3" s="314"/>
    </row>
    <row r="4" spans="1:27" x14ac:dyDescent="0.3">
      <c r="A4" s="51" t="s">
        <v>52</v>
      </c>
      <c r="B4" s="52" t="s">
        <v>37</v>
      </c>
      <c r="C4" s="34">
        <v>21.967395184679404</v>
      </c>
      <c r="D4" s="34">
        <v>21.967395184696191</v>
      </c>
      <c r="E4" s="47" t="s">
        <v>51</v>
      </c>
      <c r="F4" s="47" t="s">
        <v>139</v>
      </c>
      <c r="G4" s="54">
        <v>0</v>
      </c>
      <c r="H4" s="55">
        <v>5.6760200279146128E-3</v>
      </c>
      <c r="I4" s="57">
        <v>4.8369857768301707E-3</v>
      </c>
      <c r="J4" s="54">
        <v>0</v>
      </c>
      <c r="K4" s="55">
        <v>5.6760200279146128E-3</v>
      </c>
      <c r="L4" s="57">
        <v>5.6924442807010909E-4</v>
      </c>
      <c r="M4" s="61">
        <v>8.3141979940185715E-5</v>
      </c>
      <c r="N4" s="54">
        <v>0</v>
      </c>
      <c r="O4" s="58">
        <v>9.8586787394160718E-5</v>
      </c>
      <c r="P4" s="53">
        <v>0</v>
      </c>
      <c r="Q4" s="58">
        <v>1.7576162805018794E-5</v>
      </c>
      <c r="R4" s="53">
        <v>0</v>
      </c>
      <c r="S4" s="58">
        <v>9.4127446857543429E-6</v>
      </c>
      <c r="T4" s="53">
        <v>0</v>
      </c>
      <c r="U4" s="58">
        <v>6.0624276822017621E-5</v>
      </c>
      <c r="V4" s="53">
        <v>0</v>
      </c>
      <c r="W4" s="58">
        <v>1.0126726696731411E-5</v>
      </c>
      <c r="X4" s="53">
        <v>0</v>
      </c>
      <c r="Y4" s="54">
        <v>6.0936189030176299E-5</v>
      </c>
      <c r="Z4" s="60">
        <v>0</v>
      </c>
      <c r="AA4" s="189">
        <v>1</v>
      </c>
    </row>
    <row r="5" spans="1:27" x14ac:dyDescent="0.3">
      <c r="A5" s="51" t="s">
        <v>92</v>
      </c>
      <c r="B5" s="52" t="s">
        <v>37</v>
      </c>
      <c r="C5" s="34">
        <v>9.8591332767577313</v>
      </c>
      <c r="D5" s="34">
        <v>0.20702815144915174</v>
      </c>
      <c r="E5" s="47" t="s">
        <v>51</v>
      </c>
      <c r="F5" s="47" t="s">
        <v>140</v>
      </c>
      <c r="G5" s="54">
        <v>0</v>
      </c>
      <c r="H5" s="55">
        <v>0</v>
      </c>
      <c r="I5" s="57">
        <v>2.7162426224092467E-5</v>
      </c>
      <c r="J5" s="54">
        <v>0</v>
      </c>
      <c r="K5" s="55">
        <v>0</v>
      </c>
      <c r="L5" s="57">
        <v>2.50268651190239E-6</v>
      </c>
      <c r="M5" s="61">
        <v>1.3033617258764298E-4</v>
      </c>
      <c r="N5" s="54">
        <v>4.8843726594775896E-6</v>
      </c>
      <c r="O5" s="58">
        <v>1.0190841257727103E-4</v>
      </c>
      <c r="P5" s="53">
        <v>1.8873280089863311E-4</v>
      </c>
      <c r="Q5" s="58">
        <v>3.1938288878380992E-5</v>
      </c>
      <c r="R5" s="53">
        <v>2.5079088718830184E-9</v>
      </c>
      <c r="S5" s="58">
        <v>4.0569472679301012E-6</v>
      </c>
      <c r="T5" s="53">
        <v>4.9853666453391678E-5</v>
      </c>
      <c r="U5" s="58">
        <v>1.0461537720600035E-5</v>
      </c>
      <c r="V5" s="53">
        <v>0</v>
      </c>
      <c r="W5" s="58">
        <v>4.7383576117793171E-5</v>
      </c>
      <c r="X5" s="53">
        <v>3.3958841383496264E-5</v>
      </c>
      <c r="Y5" s="54">
        <v>3.8331822708062352E-4</v>
      </c>
      <c r="Z5" s="60">
        <v>5.7287081670434557E-5</v>
      </c>
      <c r="AA5" s="189">
        <v>0</v>
      </c>
    </row>
    <row r="6" spans="1:27" x14ac:dyDescent="0.3">
      <c r="A6" s="51" t="s">
        <v>95</v>
      </c>
      <c r="B6" s="52" t="s">
        <v>37</v>
      </c>
      <c r="C6" s="34">
        <v>2.4673660862597364</v>
      </c>
      <c r="D6" s="34">
        <v>2.4673660862597364</v>
      </c>
      <c r="E6" s="35" t="s">
        <v>51</v>
      </c>
      <c r="F6" s="47" t="s">
        <v>141</v>
      </c>
      <c r="G6" s="54">
        <v>0</v>
      </c>
      <c r="H6" s="55">
        <v>8.2343975438146574E-4</v>
      </c>
      <c r="I6" s="57">
        <v>8.1138395807121638E-4</v>
      </c>
      <c r="J6" s="54">
        <v>0</v>
      </c>
      <c r="K6" s="55">
        <v>8.2343975438146574E-4</v>
      </c>
      <c r="L6" s="57">
        <v>6.0386994975571471E-5</v>
      </c>
      <c r="M6" s="61">
        <v>2.1799478263706472E-4</v>
      </c>
      <c r="N6" s="54">
        <v>0</v>
      </c>
      <c r="O6" s="58">
        <v>2.1680439160428979E-4</v>
      </c>
      <c r="P6" s="53">
        <v>6.1899999999999987E-4</v>
      </c>
      <c r="Q6" s="58">
        <v>3.0785593420321824E-5</v>
      </c>
      <c r="R6" s="53">
        <v>1.12E-4</v>
      </c>
      <c r="S6" s="58">
        <v>8.2085645010181582E-6</v>
      </c>
      <c r="T6" s="53">
        <v>0</v>
      </c>
      <c r="U6" s="58">
        <v>1.0149573959700067E-5</v>
      </c>
      <c r="V6" s="53">
        <v>0</v>
      </c>
      <c r="W6" s="58">
        <v>4.7318182848889008E-5</v>
      </c>
      <c r="X6" s="53">
        <v>4.3100000000000001E-4</v>
      </c>
      <c r="Y6" s="54">
        <v>1.3560765332511695E-4</v>
      </c>
      <c r="Z6" s="60">
        <v>0</v>
      </c>
      <c r="AA6" s="189">
        <v>1</v>
      </c>
    </row>
    <row r="7" spans="1:27" x14ac:dyDescent="0.3">
      <c r="A7" s="51" t="s">
        <v>45</v>
      </c>
      <c r="B7" s="52" t="s">
        <v>37</v>
      </c>
      <c r="C7" s="34">
        <v>44.326556966859116</v>
      </c>
      <c r="D7" s="34">
        <v>37.946763317405313</v>
      </c>
      <c r="E7" s="35" t="s">
        <v>51</v>
      </c>
      <c r="F7" s="47" t="s">
        <v>142</v>
      </c>
      <c r="G7" s="54">
        <v>2.6257546739033293E-2</v>
      </c>
      <c r="H7" s="55">
        <v>7.2943906336834915E-3</v>
      </c>
      <c r="I7" s="57">
        <v>8.3593598480180397E-3</v>
      </c>
      <c r="J7" s="54">
        <v>2.4365440173649965E-2</v>
      </c>
      <c r="K7" s="55">
        <v>7.3004293652496107E-3</v>
      </c>
      <c r="L7" s="57">
        <v>1.7998537088023498E-3</v>
      </c>
      <c r="M7" s="61">
        <v>1.3144530289876195E-3</v>
      </c>
      <c r="N7" s="54">
        <v>9.2974360395378262E-5</v>
      </c>
      <c r="O7" s="58">
        <v>1.004624490130282E-3</v>
      </c>
      <c r="P7" s="53">
        <v>2.2980290802519489E-4</v>
      </c>
      <c r="Q7" s="58">
        <v>3.2544461662673902E-4</v>
      </c>
      <c r="R7" s="53">
        <v>6.1926124068208401E-5</v>
      </c>
      <c r="S7" s="58">
        <v>1.7526494955152398E-4</v>
      </c>
      <c r="T7" s="53">
        <v>1.5091021297474605E-4</v>
      </c>
      <c r="U7" s="58">
        <v>1.2774121981407715E-3</v>
      </c>
      <c r="V7" s="53">
        <v>0</v>
      </c>
      <c r="W7" s="58">
        <v>2.2600971897664097E-4</v>
      </c>
      <c r="X7" s="53">
        <v>1.5356544856777126E-4</v>
      </c>
      <c r="Y7" s="54">
        <v>1.9844474662463179E-3</v>
      </c>
      <c r="Z7" s="60">
        <v>1.2862824112943826E-4</v>
      </c>
      <c r="AA7" s="189">
        <v>0</v>
      </c>
    </row>
    <row r="8" spans="1:27" x14ac:dyDescent="0.3">
      <c r="A8" s="51" t="s">
        <v>46</v>
      </c>
      <c r="B8" s="52" t="s">
        <v>37</v>
      </c>
      <c r="C8" s="34">
        <v>42.834713294685194</v>
      </c>
      <c r="D8" s="34">
        <v>39.160357134533697</v>
      </c>
      <c r="E8" s="35" t="s">
        <v>51</v>
      </c>
      <c r="F8" s="47" t="s">
        <v>142</v>
      </c>
      <c r="G8" s="54">
        <v>2.3310586357876254E-2</v>
      </c>
      <c r="H8" s="55">
        <v>9.8107427459309844E-3</v>
      </c>
      <c r="I8" s="57">
        <v>9.1814617747008991E-3</v>
      </c>
      <c r="J8" s="54">
        <v>0</v>
      </c>
      <c r="K8" s="55">
        <v>9.7998302478980309E-3</v>
      </c>
      <c r="L8" s="57">
        <v>1.3079439260741924E-3</v>
      </c>
      <c r="M8" s="61">
        <v>1.3537449769620237E-3</v>
      </c>
      <c r="N8" s="54">
        <v>1.6735030514654361E-3</v>
      </c>
      <c r="O8" s="58">
        <v>1.2252845708280165E-3</v>
      </c>
      <c r="P8" s="53">
        <v>4.6440086915880826E-3</v>
      </c>
      <c r="Q8" s="58">
        <v>3.3648186524543272E-4</v>
      </c>
      <c r="R8" s="53">
        <v>1.5035003979116358E-4</v>
      </c>
      <c r="S8" s="58">
        <v>1.543739115578342E-4</v>
      </c>
      <c r="T8" s="53">
        <v>4.0565892913538954E-4</v>
      </c>
      <c r="U8" s="58">
        <v>1.4552889666392356E-3</v>
      </c>
      <c r="V8" s="53">
        <v>7.4065099952291269E-3</v>
      </c>
      <c r="W8" s="58">
        <v>1.5930859149963249E-4</v>
      </c>
      <c r="X8" s="53">
        <v>2.3062902198453319E-3</v>
      </c>
      <c r="Y8" s="54">
        <v>1.6101247045954364E-3</v>
      </c>
      <c r="Z8" s="60">
        <v>5.2980185467909214E-3</v>
      </c>
      <c r="AA8" s="189">
        <v>0</v>
      </c>
    </row>
    <row r="9" spans="1:27" x14ac:dyDescent="0.3">
      <c r="A9" s="51" t="s">
        <v>56</v>
      </c>
      <c r="B9" s="52" t="s">
        <v>37</v>
      </c>
      <c r="C9" s="34">
        <v>26.419693492351392</v>
      </c>
      <c r="D9" s="34">
        <v>20.512671711527247</v>
      </c>
      <c r="E9" s="47" t="s">
        <v>51</v>
      </c>
      <c r="F9" s="47" t="s">
        <v>142</v>
      </c>
      <c r="G9" s="54">
        <v>7.2464933180817308E-3</v>
      </c>
      <c r="H9" s="55">
        <v>1.9939186932990162E-3</v>
      </c>
      <c r="I9" s="57">
        <v>2.988943372817477E-3</v>
      </c>
      <c r="J9" s="54">
        <v>4.0599604342664844E-3</v>
      </c>
      <c r="K9" s="55">
        <v>1.9711932539414256E-3</v>
      </c>
      <c r="L9" s="57">
        <v>7.6892386786438628E-4</v>
      </c>
      <c r="M9" s="61">
        <v>1.5524950620960344E-4</v>
      </c>
      <c r="N9" s="54">
        <v>6.8398544197278898E-3</v>
      </c>
      <c r="O9" s="58">
        <v>1.4992066381251982E-4</v>
      </c>
      <c r="P9" s="53">
        <v>3.4589908257031776E-3</v>
      </c>
      <c r="Q9" s="58">
        <v>4.0563712615533319E-5</v>
      </c>
      <c r="R9" s="53">
        <v>6.406746880287763E-5</v>
      </c>
      <c r="S9" s="58">
        <v>5.3025355198248115E-5</v>
      </c>
      <c r="T9" s="53">
        <v>2.0055346948730923E-4</v>
      </c>
      <c r="U9" s="58">
        <v>2.4566757992811798E-4</v>
      </c>
      <c r="V9" s="53">
        <v>1.4605998829289009E-3</v>
      </c>
      <c r="W9" s="58">
        <v>1.6670114616414756E-5</v>
      </c>
      <c r="X9" s="53">
        <v>1.4327195512429606E-3</v>
      </c>
      <c r="Y9" s="54">
        <v>1.4557742013660279E-4</v>
      </c>
      <c r="Z9" s="60">
        <v>8.5309496793610461E-3</v>
      </c>
      <c r="AA9" s="189">
        <v>0</v>
      </c>
    </row>
    <row r="10" spans="1:27" x14ac:dyDescent="0.3">
      <c r="A10" s="51" t="s">
        <v>49</v>
      </c>
      <c r="B10" s="52" t="s">
        <v>37</v>
      </c>
      <c r="C10" s="34">
        <v>72.39463672800774</v>
      </c>
      <c r="D10" s="34">
        <v>58.93795133533429</v>
      </c>
      <c r="E10" s="35" t="s">
        <v>51</v>
      </c>
      <c r="F10" s="47" t="s">
        <v>142</v>
      </c>
      <c r="G10" s="54">
        <v>1.8002121625282017E-2</v>
      </c>
      <c r="H10" s="55">
        <v>9.2060909666171146E-3</v>
      </c>
      <c r="I10" s="57">
        <v>1.1246924586064666E-2</v>
      </c>
      <c r="J10" s="54">
        <v>0</v>
      </c>
      <c r="K10" s="55">
        <v>8.7076196837818764E-3</v>
      </c>
      <c r="L10" s="57">
        <v>3.0539141326401645E-3</v>
      </c>
      <c r="M10" s="61">
        <v>3.5323352944959343E-4</v>
      </c>
      <c r="N10" s="54">
        <v>6.0003428461820572E-3</v>
      </c>
      <c r="O10" s="58">
        <v>8.9638076359388496E-5</v>
      </c>
      <c r="P10" s="53">
        <v>4.2114933726788897E-3</v>
      </c>
      <c r="Q10" s="58">
        <v>1.1141242827834658E-4</v>
      </c>
      <c r="R10" s="53">
        <v>1.9834449888090897E-3</v>
      </c>
      <c r="S10" s="58">
        <v>3.4766004441866389E-5</v>
      </c>
      <c r="T10" s="53">
        <v>1.1947108725105986E-3</v>
      </c>
      <c r="U10" s="58">
        <v>9.2332711798483771E-5</v>
      </c>
      <c r="V10" s="53">
        <v>0</v>
      </c>
      <c r="W10" s="58">
        <v>5.7822425569002594E-5</v>
      </c>
      <c r="X10" s="53">
        <v>2.7847245607540319E-3</v>
      </c>
      <c r="Y10" s="54">
        <v>4.945383972110492E-4</v>
      </c>
      <c r="Z10" s="60">
        <v>7.0500029372698178E-3</v>
      </c>
      <c r="AA10" s="189">
        <v>1</v>
      </c>
    </row>
    <row r="11" spans="1:27" ht="15" thickBot="1" x14ac:dyDescent="0.35">
      <c r="A11" s="51" t="s">
        <v>50</v>
      </c>
      <c r="B11" s="52" t="s">
        <v>37</v>
      </c>
      <c r="C11" s="34">
        <v>88.747147779287715</v>
      </c>
      <c r="D11" s="34">
        <v>75.131834618208075</v>
      </c>
      <c r="E11" s="47" t="s">
        <v>51</v>
      </c>
      <c r="F11" s="47" t="s">
        <v>142</v>
      </c>
      <c r="G11" s="54">
        <v>7.4216109791130072E-3</v>
      </c>
      <c r="H11" s="55">
        <v>1.5671906847910998E-2</v>
      </c>
      <c r="I11" s="57">
        <v>1.6410121668632035E-2</v>
      </c>
      <c r="J11" s="54">
        <v>0</v>
      </c>
      <c r="K11" s="55">
        <v>1.5671906847910998E-2</v>
      </c>
      <c r="L11" s="57">
        <v>6.609254057714487E-3</v>
      </c>
      <c r="M11" s="61">
        <v>4.4279639579741245E-3</v>
      </c>
      <c r="N11" s="54">
        <v>2.8782714398642841E-4</v>
      </c>
      <c r="O11" s="58">
        <v>2.7954784980329175E-3</v>
      </c>
      <c r="P11" s="53">
        <v>2.8118281770888345E-4</v>
      </c>
      <c r="Q11" s="58">
        <v>7.0271363160634972E-3</v>
      </c>
      <c r="R11" s="53">
        <v>1.8269016771778801E-4</v>
      </c>
      <c r="S11" s="58">
        <v>8.713238226915243E-4</v>
      </c>
      <c r="T11" s="53">
        <v>2.2082022068914268E-4</v>
      </c>
      <c r="U11" s="58">
        <v>2.2847939643964072E-3</v>
      </c>
      <c r="V11" s="53">
        <v>0</v>
      </c>
      <c r="W11" s="58">
        <v>1.9327011404680536E-3</v>
      </c>
      <c r="X11" s="53">
        <v>0</v>
      </c>
      <c r="Y11" s="54">
        <v>1.1628937240355375E-2</v>
      </c>
      <c r="Z11" s="60">
        <v>0</v>
      </c>
      <c r="AA11" s="190">
        <v>1</v>
      </c>
    </row>
    <row r="12" spans="1:27" x14ac:dyDescent="0.3">
      <c r="A12" s="45" t="s">
        <v>24</v>
      </c>
      <c r="B12" s="33" t="s">
        <v>25</v>
      </c>
      <c r="C12" s="34">
        <v>25.486774331916184</v>
      </c>
      <c r="D12" s="34">
        <v>25.486774331932079</v>
      </c>
      <c r="E12" s="35" t="s">
        <v>48</v>
      </c>
      <c r="F12" s="47" t="s">
        <v>140</v>
      </c>
      <c r="G12" s="39">
        <v>0</v>
      </c>
      <c r="H12" s="40">
        <v>2.2713378327397912E-4</v>
      </c>
      <c r="I12" s="42">
        <v>2.6788233783566402E-3</v>
      </c>
      <c r="J12" s="39">
        <v>0</v>
      </c>
      <c r="K12" s="40">
        <v>2.3182778825365673E-4</v>
      </c>
      <c r="L12" s="42">
        <v>3.8600001722888752E-3</v>
      </c>
      <c r="M12" s="32" t="s">
        <v>27</v>
      </c>
      <c r="N12" s="33" t="s">
        <v>27</v>
      </c>
      <c r="O12" s="43" t="s">
        <v>27</v>
      </c>
      <c r="P12" s="44" t="s">
        <v>27</v>
      </c>
      <c r="Q12" s="43" t="s">
        <v>27</v>
      </c>
      <c r="R12" s="44" t="s">
        <v>27</v>
      </c>
      <c r="S12" s="43" t="s">
        <v>27</v>
      </c>
      <c r="T12" s="44" t="s">
        <v>27</v>
      </c>
      <c r="U12" s="43" t="s">
        <v>27</v>
      </c>
      <c r="V12" s="44" t="s">
        <v>27</v>
      </c>
      <c r="W12" s="43" t="s">
        <v>27</v>
      </c>
      <c r="X12" s="44" t="s">
        <v>27</v>
      </c>
      <c r="Y12" s="33" t="s">
        <v>27</v>
      </c>
      <c r="Z12" s="35" t="s">
        <v>27</v>
      </c>
      <c r="AA12" s="191">
        <v>0</v>
      </c>
    </row>
    <row r="13" spans="1:27" x14ac:dyDescent="0.3">
      <c r="A13" s="51" t="s">
        <v>36</v>
      </c>
      <c r="B13" s="52" t="s">
        <v>37</v>
      </c>
      <c r="C13" s="34">
        <v>13.417064810277948</v>
      </c>
      <c r="D13" s="34">
        <v>13.404693564732167</v>
      </c>
      <c r="E13" s="35" t="s">
        <v>48</v>
      </c>
      <c r="F13" s="47" t="s">
        <v>142</v>
      </c>
      <c r="G13" s="54">
        <v>3.5840780538205698E-2</v>
      </c>
      <c r="H13" s="55">
        <v>4.1588149282436203E-3</v>
      </c>
      <c r="I13" s="57">
        <v>4.666690855364977E-3</v>
      </c>
      <c r="J13" s="54">
        <v>0</v>
      </c>
      <c r="K13" s="55">
        <v>3.0308437121445916E-3</v>
      </c>
      <c r="L13" s="57">
        <v>2.0787408078615172E-3</v>
      </c>
      <c r="M13" s="59">
        <v>1.4444696133024204E-3</v>
      </c>
      <c r="N13" s="39">
        <v>1.2282683493022867E-4</v>
      </c>
      <c r="O13" s="58">
        <v>1.5823233007542493E-3</v>
      </c>
      <c r="P13" s="53">
        <v>1.9926522995928095E-5</v>
      </c>
      <c r="Q13" s="58">
        <v>2.1734189320639159E-3</v>
      </c>
      <c r="R13" s="53">
        <v>2.1303542237543466E-4</v>
      </c>
      <c r="S13" s="58">
        <v>6.3671410977312172E-4</v>
      </c>
      <c r="T13" s="53">
        <v>1.6345531071758725E-4</v>
      </c>
      <c r="U13" s="58">
        <v>7.6787326155903254E-4</v>
      </c>
      <c r="V13" s="53">
        <v>0</v>
      </c>
      <c r="W13" s="58">
        <v>7.5589419135967128E-4</v>
      </c>
      <c r="X13" s="53">
        <v>2.4745055640376154E-5</v>
      </c>
      <c r="Y13" s="54">
        <v>1.091462898938733E-3</v>
      </c>
      <c r="Z13" s="60">
        <v>5.84212048367083E-6</v>
      </c>
      <c r="AA13" s="189">
        <v>0</v>
      </c>
    </row>
    <row r="14" spans="1:27" x14ac:dyDescent="0.3">
      <c r="A14" s="51" t="s">
        <v>38</v>
      </c>
      <c r="B14" s="52" t="s">
        <v>37</v>
      </c>
      <c r="C14" s="34">
        <v>80.418562154362306</v>
      </c>
      <c r="D14" s="34">
        <v>69.148442426843431</v>
      </c>
      <c r="E14" s="35" t="s">
        <v>48</v>
      </c>
      <c r="F14" s="47" t="s">
        <v>143</v>
      </c>
      <c r="G14" s="54">
        <v>5.4792837951605625E-2</v>
      </c>
      <c r="H14" s="55">
        <v>1.359029852075214E-2</v>
      </c>
      <c r="I14" s="57">
        <v>1.5770792964743655E-2</v>
      </c>
      <c r="J14" s="54">
        <v>1.6687735162993881E-2</v>
      </c>
      <c r="K14" s="55">
        <v>1.342945843941544E-2</v>
      </c>
      <c r="L14" s="57">
        <v>1.055822369032948E-2</v>
      </c>
      <c r="M14" s="61">
        <v>5.7631818397120456E-3</v>
      </c>
      <c r="N14" s="54">
        <v>3.6878505743676024E-3</v>
      </c>
      <c r="O14" s="58">
        <v>5.3090371759735994E-3</v>
      </c>
      <c r="P14" s="53">
        <v>3.6276253225512338E-3</v>
      </c>
      <c r="Q14" s="58">
        <v>8.553861946232413E-3</v>
      </c>
      <c r="R14" s="53">
        <v>2.7713255903694712E-2</v>
      </c>
      <c r="S14" s="58">
        <v>2.2864828428566077E-3</v>
      </c>
      <c r="T14" s="53">
        <v>3.1609512545996525E-3</v>
      </c>
      <c r="U14" s="58">
        <v>2.5930635294169539E-3</v>
      </c>
      <c r="V14" s="53">
        <v>0</v>
      </c>
      <c r="W14" s="58">
        <v>3.008873359948947E-3</v>
      </c>
      <c r="X14" s="53">
        <v>7.6060221928854962E-3</v>
      </c>
      <c r="Y14" s="54">
        <v>3.7319406541438983E-3</v>
      </c>
      <c r="Z14" s="60">
        <v>9.953384588475033E-4</v>
      </c>
      <c r="AA14" s="189">
        <v>0</v>
      </c>
    </row>
    <row r="15" spans="1:27" x14ac:dyDescent="0.3">
      <c r="A15" s="32" t="s">
        <v>28</v>
      </c>
      <c r="B15" s="33" t="s">
        <v>25</v>
      </c>
      <c r="C15" s="34">
        <v>73.893005735951661</v>
      </c>
      <c r="D15" s="34">
        <v>71.647798030358558</v>
      </c>
      <c r="E15" s="35" t="s">
        <v>48</v>
      </c>
      <c r="F15" s="47" t="s">
        <v>144</v>
      </c>
      <c r="G15" s="39">
        <v>8.1000109103042686E-2</v>
      </c>
      <c r="H15" s="40">
        <v>1.5753192582748505E-2</v>
      </c>
      <c r="I15" s="42">
        <v>1.8096829851630108E-2</v>
      </c>
      <c r="J15" s="39">
        <v>1.2384987309096759E-2</v>
      </c>
      <c r="K15" s="40">
        <v>1.4163642650940866E-2</v>
      </c>
      <c r="L15" s="42">
        <v>1.2283117822493335E-2</v>
      </c>
      <c r="M15" s="32" t="s">
        <v>27</v>
      </c>
      <c r="N15" s="33" t="s">
        <v>27</v>
      </c>
      <c r="O15" s="43" t="s">
        <v>27</v>
      </c>
      <c r="P15" s="44" t="s">
        <v>27</v>
      </c>
      <c r="Q15" s="43" t="s">
        <v>27</v>
      </c>
      <c r="R15" s="44" t="s">
        <v>27</v>
      </c>
      <c r="S15" s="43" t="s">
        <v>27</v>
      </c>
      <c r="T15" s="44" t="s">
        <v>27</v>
      </c>
      <c r="U15" s="43" t="s">
        <v>27</v>
      </c>
      <c r="V15" s="44" t="s">
        <v>27</v>
      </c>
      <c r="W15" s="43" t="s">
        <v>27</v>
      </c>
      <c r="X15" s="44" t="s">
        <v>27</v>
      </c>
      <c r="Y15" s="33" t="s">
        <v>27</v>
      </c>
      <c r="Z15" s="35" t="s">
        <v>27</v>
      </c>
      <c r="AA15" s="189">
        <v>0</v>
      </c>
    </row>
    <row r="16" spans="1:27" x14ac:dyDescent="0.3">
      <c r="A16" s="51" t="s">
        <v>39</v>
      </c>
      <c r="B16" s="52" t="s">
        <v>37</v>
      </c>
      <c r="C16" s="34">
        <v>80.586734010599585</v>
      </c>
      <c r="D16" s="34">
        <v>80.360892720620811</v>
      </c>
      <c r="E16" s="35" t="s">
        <v>48</v>
      </c>
      <c r="F16" s="47" t="s">
        <v>144</v>
      </c>
      <c r="G16" s="54">
        <v>0.17928422218167933</v>
      </c>
      <c r="H16" s="55">
        <v>2.3158929562157239E-2</v>
      </c>
      <c r="I16" s="57">
        <v>2.4715259430398151E-2</v>
      </c>
      <c r="J16" s="54">
        <v>2.3884848285319199E-2</v>
      </c>
      <c r="K16" s="55">
        <v>1.8600075352411771E-2</v>
      </c>
      <c r="L16" s="57">
        <v>1.3540084169456552E-2</v>
      </c>
      <c r="M16" s="61">
        <v>5.362074199240785E-3</v>
      </c>
      <c r="N16" s="54">
        <v>3.912479555523804E-3</v>
      </c>
      <c r="O16" s="58">
        <v>5.8044364608171731E-3</v>
      </c>
      <c r="P16" s="53">
        <v>6.9218917184550263E-4</v>
      </c>
      <c r="Q16" s="58">
        <v>8.899946817006418E-3</v>
      </c>
      <c r="R16" s="53">
        <v>4.9385844238086733E-3</v>
      </c>
      <c r="S16" s="58">
        <v>3.3374701773531473E-3</v>
      </c>
      <c r="T16" s="53">
        <v>2.1954833266963946E-3</v>
      </c>
      <c r="U16" s="58">
        <v>2.2775250370560404E-3</v>
      </c>
      <c r="V16" s="53">
        <v>0</v>
      </c>
      <c r="W16" s="58">
        <v>3.1764124371436086E-3</v>
      </c>
      <c r="X16" s="53">
        <v>2.5178191523184189E-3</v>
      </c>
      <c r="Y16" s="54">
        <v>2.1270125862505643E-3</v>
      </c>
      <c r="Z16" s="60">
        <v>1.1611798991394051E-4</v>
      </c>
      <c r="AA16" s="189">
        <v>1</v>
      </c>
    </row>
    <row r="17" spans="1:27" x14ac:dyDescent="0.3">
      <c r="A17" s="51" t="s">
        <v>40</v>
      </c>
      <c r="B17" s="52" t="s">
        <v>37</v>
      </c>
      <c r="C17" s="34">
        <v>50.418970229565204</v>
      </c>
      <c r="D17" s="34">
        <v>50.346478594454446</v>
      </c>
      <c r="E17" s="47" t="s">
        <v>48</v>
      </c>
      <c r="F17" s="47" t="s">
        <v>144</v>
      </c>
      <c r="G17" s="54">
        <v>9.7792151460338053E-2</v>
      </c>
      <c r="H17" s="55">
        <v>9.2556267418297863E-3</v>
      </c>
      <c r="I17" s="57">
        <v>1.2704592164425562E-2</v>
      </c>
      <c r="J17" s="54">
        <v>8.8440562054672517E-2</v>
      </c>
      <c r="K17" s="55">
        <v>6.95092446339727E-3</v>
      </c>
      <c r="L17" s="57">
        <v>9.6122461754178691E-3</v>
      </c>
      <c r="M17" s="61">
        <v>3.0203143375307326E-3</v>
      </c>
      <c r="N17" s="54">
        <v>4.2778213184857853E-4</v>
      </c>
      <c r="O17" s="58">
        <v>2.76080852612035E-3</v>
      </c>
      <c r="P17" s="53">
        <v>9.3444378503987276E-5</v>
      </c>
      <c r="Q17" s="58">
        <v>5.9990248631423878E-3</v>
      </c>
      <c r="R17" s="53">
        <v>8.9448360744897291E-4</v>
      </c>
      <c r="S17" s="58">
        <v>1.9483394570412461E-3</v>
      </c>
      <c r="T17" s="53">
        <v>3.3007298383945255E-4</v>
      </c>
      <c r="U17" s="58">
        <v>1.090361512791209E-3</v>
      </c>
      <c r="V17" s="53">
        <v>0</v>
      </c>
      <c r="W17" s="58">
        <v>2.166355275204149E-3</v>
      </c>
      <c r="X17" s="53">
        <v>3.2601896063358783E-4</v>
      </c>
      <c r="Y17" s="54">
        <v>7.9003477743369165E-4</v>
      </c>
      <c r="Z17" s="60">
        <v>0</v>
      </c>
      <c r="AA17" s="189">
        <v>0</v>
      </c>
    </row>
    <row r="18" spans="1:27" x14ac:dyDescent="0.3">
      <c r="A18" s="51" t="s">
        <v>81</v>
      </c>
      <c r="B18" s="52" t="s">
        <v>37</v>
      </c>
      <c r="C18" s="34">
        <v>26.813464936262818</v>
      </c>
      <c r="D18" s="34">
        <v>22.881499993147937</v>
      </c>
      <c r="E18" s="47" t="s">
        <v>48</v>
      </c>
      <c r="F18" s="47" t="s">
        <v>143</v>
      </c>
      <c r="G18" s="54">
        <v>2.500770913919468E-2</v>
      </c>
      <c r="H18" s="55">
        <v>7.9957973381426448E-3</v>
      </c>
      <c r="I18" s="57">
        <v>6.9076861930219748E-3</v>
      </c>
      <c r="J18" s="54">
        <v>1.6167560800970787E-3</v>
      </c>
      <c r="K18" s="55">
        <v>7.884119927311679E-3</v>
      </c>
      <c r="L18" s="57">
        <v>3.3913985861342365E-3</v>
      </c>
      <c r="M18" s="61">
        <v>6.8593347283572E-3</v>
      </c>
      <c r="N18" s="54">
        <v>1.4460085115993659E-3</v>
      </c>
      <c r="O18" s="58">
        <v>7.7636209168669163E-3</v>
      </c>
      <c r="P18" s="53">
        <v>1.3891281767862457E-3</v>
      </c>
      <c r="Q18" s="58">
        <v>8.3508727014654435E-3</v>
      </c>
      <c r="R18" s="53">
        <v>1.0767903382807826E-2</v>
      </c>
      <c r="S18" s="58">
        <v>1.5914410300340389E-3</v>
      </c>
      <c r="T18" s="53">
        <v>1.1676068728516044E-3</v>
      </c>
      <c r="U18" s="58">
        <v>3.983515909391969E-4</v>
      </c>
      <c r="V18" s="53">
        <v>0</v>
      </c>
      <c r="W18" s="58">
        <v>4.5938180960971246E-3</v>
      </c>
      <c r="X18" s="53">
        <v>3.048497944287991E-3</v>
      </c>
      <c r="Y18" s="54">
        <v>4.60156093361526E-3</v>
      </c>
      <c r="Z18" s="60">
        <v>3.5736210353053209E-4</v>
      </c>
      <c r="AA18" s="189">
        <v>1</v>
      </c>
    </row>
    <row r="19" spans="1:27" x14ac:dyDescent="0.3">
      <c r="A19" s="51" t="s">
        <v>44</v>
      </c>
      <c r="B19" s="52" t="s">
        <v>37</v>
      </c>
      <c r="C19" s="34">
        <v>53.535572304011666</v>
      </c>
      <c r="D19" s="34">
        <v>33.719963106684077</v>
      </c>
      <c r="E19" s="47" t="s">
        <v>48</v>
      </c>
      <c r="F19" s="47" t="s">
        <v>142</v>
      </c>
      <c r="G19" s="54">
        <v>2.6922068582861773E-2</v>
      </c>
      <c r="H19" s="55">
        <v>6.9335563694439299E-3</v>
      </c>
      <c r="I19" s="57">
        <v>8.9489960209493055E-3</v>
      </c>
      <c r="J19" s="54">
        <v>1.4865169375193725E-3</v>
      </c>
      <c r="K19" s="55">
        <v>6.3153286766255215E-3</v>
      </c>
      <c r="L19" s="57">
        <v>4.4976713341827023E-3</v>
      </c>
      <c r="M19" s="61">
        <v>4.0704490206288869E-3</v>
      </c>
      <c r="N19" s="54">
        <v>1.6305110862777336E-4</v>
      </c>
      <c r="O19" s="58">
        <v>2.9253377866584078E-3</v>
      </c>
      <c r="P19" s="53">
        <v>3.9767612262145907E-4</v>
      </c>
      <c r="Q19" s="58">
        <v>6.2038930390744193E-3</v>
      </c>
      <c r="R19" s="53">
        <v>4.7742855829191137E-3</v>
      </c>
      <c r="S19" s="58">
        <v>1.4008229078579274E-3</v>
      </c>
      <c r="T19" s="53">
        <v>6.0780920303762128E-4</v>
      </c>
      <c r="U19" s="58">
        <v>1.0900177453905106E-3</v>
      </c>
      <c r="V19" s="53">
        <v>0</v>
      </c>
      <c r="W19" s="58">
        <v>2.1250820651521132E-3</v>
      </c>
      <c r="X19" s="53">
        <v>5.4464191962678597E-4</v>
      </c>
      <c r="Y19" s="54">
        <v>1.8824449973663267E-3</v>
      </c>
      <c r="Z19" s="60">
        <v>5.8264262964132589E-5</v>
      </c>
      <c r="AA19" s="189">
        <v>0</v>
      </c>
    </row>
    <row r="20" spans="1:27" x14ac:dyDescent="0.3">
      <c r="A20" s="32" t="s">
        <v>31</v>
      </c>
      <c r="B20" s="33" t="s">
        <v>25</v>
      </c>
      <c r="C20" s="34">
        <v>66.869240575577706</v>
      </c>
      <c r="D20" s="34">
        <v>66.297102983431373</v>
      </c>
      <c r="E20" s="35" t="s">
        <v>48</v>
      </c>
      <c r="F20" s="47" t="s">
        <v>144</v>
      </c>
      <c r="G20" s="39">
        <v>3.242169781774485E-2</v>
      </c>
      <c r="H20" s="40">
        <v>1.1439765527765487E-2</v>
      </c>
      <c r="I20" s="42">
        <v>1.3465255510108068E-2</v>
      </c>
      <c r="J20" s="39">
        <v>2.5240586206653426E-2</v>
      </c>
      <c r="K20" s="40">
        <v>1.0533390662213279E-2</v>
      </c>
      <c r="L20" s="42">
        <v>8.4234185639977567E-3</v>
      </c>
      <c r="M20" s="32" t="s">
        <v>27</v>
      </c>
      <c r="N20" s="33" t="s">
        <v>27</v>
      </c>
      <c r="O20" s="43" t="s">
        <v>27</v>
      </c>
      <c r="P20" s="44" t="s">
        <v>27</v>
      </c>
      <c r="Q20" s="43" t="s">
        <v>27</v>
      </c>
      <c r="R20" s="44" t="s">
        <v>27</v>
      </c>
      <c r="S20" s="43" t="s">
        <v>27</v>
      </c>
      <c r="T20" s="44" t="s">
        <v>27</v>
      </c>
      <c r="U20" s="43" t="s">
        <v>27</v>
      </c>
      <c r="V20" s="44" t="s">
        <v>27</v>
      </c>
      <c r="W20" s="43" t="s">
        <v>27</v>
      </c>
      <c r="X20" s="44" t="s">
        <v>27</v>
      </c>
      <c r="Y20" s="33" t="s">
        <v>27</v>
      </c>
      <c r="Z20" s="35" t="s">
        <v>27</v>
      </c>
      <c r="AA20" s="189">
        <v>1</v>
      </c>
    </row>
    <row r="21" spans="1:27" ht="15" thickBot="1" x14ac:dyDescent="0.35">
      <c r="A21" s="63" t="s">
        <v>47</v>
      </c>
      <c r="B21" s="64" t="s">
        <v>37</v>
      </c>
      <c r="C21" s="48">
        <v>12.536395410948526</v>
      </c>
      <c r="D21" s="48">
        <v>4.7717198204562372</v>
      </c>
      <c r="E21" s="49" t="s">
        <v>48</v>
      </c>
      <c r="F21" s="49" t="s">
        <v>144</v>
      </c>
      <c r="G21" s="67">
        <v>2.2540910159533821E-2</v>
      </c>
      <c r="H21" s="68">
        <v>1.2398982992560452E-3</v>
      </c>
      <c r="I21" s="70">
        <v>1.8374813326384595E-3</v>
      </c>
      <c r="J21" s="67">
        <v>0</v>
      </c>
      <c r="K21" s="68">
        <v>5.6630620680361333E-4</v>
      </c>
      <c r="L21" s="70">
        <v>6.0174419052213624E-4</v>
      </c>
      <c r="M21" s="71">
        <v>1.901653238681729E-3</v>
      </c>
      <c r="N21" s="67">
        <v>2.3280976243524306E-4</v>
      </c>
      <c r="O21" s="65">
        <v>1.3401738322140712E-3</v>
      </c>
      <c r="P21" s="66">
        <v>3.0283332655701951E-4</v>
      </c>
      <c r="Q21" s="65">
        <v>2.8277906005956923E-3</v>
      </c>
      <c r="R21" s="66">
        <v>3.1112647531112895E-4</v>
      </c>
      <c r="S21" s="65">
        <v>6.4902106030272392E-4</v>
      </c>
      <c r="T21" s="66">
        <v>5.9995142615029587E-4</v>
      </c>
      <c r="U21" s="65">
        <v>5.3846459872641372E-4</v>
      </c>
      <c r="V21" s="66">
        <v>0</v>
      </c>
      <c r="W21" s="65">
        <v>9.9256555171485712E-4</v>
      </c>
      <c r="X21" s="66">
        <v>4.5758383208903531E-5</v>
      </c>
      <c r="Y21" s="67">
        <v>9.3133348079817732E-4</v>
      </c>
      <c r="Z21" s="72">
        <v>0</v>
      </c>
      <c r="AA21" s="190">
        <v>1</v>
      </c>
    </row>
    <row r="22" spans="1:27" x14ac:dyDescent="0.3">
      <c r="A22" s="32" t="s">
        <v>29</v>
      </c>
      <c r="B22" s="33" t="s">
        <v>25</v>
      </c>
      <c r="C22" s="34">
        <v>101.49553996155278</v>
      </c>
      <c r="D22" s="34">
        <v>59.77284444653246</v>
      </c>
      <c r="E22" s="35" t="s">
        <v>66</v>
      </c>
      <c r="F22" s="47" t="s">
        <v>145</v>
      </c>
      <c r="G22" s="39">
        <v>0</v>
      </c>
      <c r="H22" s="40">
        <v>5.859226189426938E-3</v>
      </c>
      <c r="I22" s="42">
        <v>7.7944160853284103E-3</v>
      </c>
      <c r="J22" s="39">
        <v>0</v>
      </c>
      <c r="K22" s="40">
        <v>5.9803144595811488E-3</v>
      </c>
      <c r="L22" s="42">
        <v>1.3167400472396788E-2</v>
      </c>
      <c r="M22" s="32" t="s">
        <v>27</v>
      </c>
      <c r="N22" s="33" t="s">
        <v>27</v>
      </c>
      <c r="O22" s="43" t="s">
        <v>27</v>
      </c>
      <c r="P22" s="44" t="s">
        <v>27</v>
      </c>
      <c r="Q22" s="43" t="s">
        <v>27</v>
      </c>
      <c r="R22" s="44" t="s">
        <v>27</v>
      </c>
      <c r="S22" s="43" t="s">
        <v>27</v>
      </c>
      <c r="T22" s="44" t="s">
        <v>27</v>
      </c>
      <c r="U22" s="43" t="s">
        <v>27</v>
      </c>
      <c r="V22" s="44" t="s">
        <v>27</v>
      </c>
      <c r="W22" s="43" t="s">
        <v>27</v>
      </c>
      <c r="X22" s="44" t="s">
        <v>27</v>
      </c>
      <c r="Y22" s="33" t="s">
        <v>27</v>
      </c>
      <c r="Z22" s="35" t="s">
        <v>27</v>
      </c>
      <c r="AA22" s="191">
        <v>1</v>
      </c>
    </row>
    <row r="23" spans="1:27" x14ac:dyDescent="0.3">
      <c r="A23" s="51" t="s">
        <v>43</v>
      </c>
      <c r="B23" s="52" t="s">
        <v>37</v>
      </c>
      <c r="C23" s="34">
        <v>79.018206200126698</v>
      </c>
      <c r="D23" s="34">
        <v>79.018206200620199</v>
      </c>
      <c r="E23" s="47" t="s">
        <v>66</v>
      </c>
      <c r="F23" s="47" t="s">
        <v>142</v>
      </c>
      <c r="G23" s="54">
        <v>4.8860635353436932E-2</v>
      </c>
      <c r="H23" s="55">
        <v>1.916773567156765E-2</v>
      </c>
      <c r="I23" s="57">
        <v>2.0854203086433602E-2</v>
      </c>
      <c r="J23" s="54">
        <v>0.11200260139494915</v>
      </c>
      <c r="K23" s="55">
        <v>1.8504452267099833E-2</v>
      </c>
      <c r="L23" s="57">
        <v>1.6800812574980156E-2</v>
      </c>
      <c r="M23" s="61">
        <v>2.4889716890145529E-3</v>
      </c>
      <c r="N23" s="54">
        <v>4.2034387880113124E-5</v>
      </c>
      <c r="O23" s="58">
        <v>2.8456527823219539E-3</v>
      </c>
      <c r="P23" s="53">
        <v>6.746093381150537E-5</v>
      </c>
      <c r="Q23" s="58">
        <v>3.3611843934125579E-3</v>
      </c>
      <c r="R23" s="53">
        <v>1.2206605967899155E-4</v>
      </c>
      <c r="S23" s="58">
        <v>1.0042906715771343E-3</v>
      </c>
      <c r="T23" s="53">
        <v>3.4312017831983346E-5</v>
      </c>
      <c r="U23" s="58">
        <v>9.7763465264833578E-4</v>
      </c>
      <c r="V23" s="53">
        <v>0</v>
      </c>
      <c r="W23" s="58">
        <v>1.0632181241194091E-3</v>
      </c>
      <c r="X23" s="53">
        <v>2.5299585746080823E-5</v>
      </c>
      <c r="Y23" s="54">
        <v>1.9768506970231528E-3</v>
      </c>
      <c r="Z23" s="60">
        <v>0</v>
      </c>
      <c r="AA23" s="189">
        <v>1</v>
      </c>
    </row>
    <row r="24" spans="1:27" x14ac:dyDescent="0.3">
      <c r="A24" s="51" t="s">
        <v>82</v>
      </c>
      <c r="B24" s="52" t="s">
        <v>37</v>
      </c>
      <c r="C24" s="34">
        <v>91.336973086565536</v>
      </c>
      <c r="D24" s="34">
        <v>91.336973086682448</v>
      </c>
      <c r="E24" s="47" t="s">
        <v>66</v>
      </c>
      <c r="F24" s="47" t="s">
        <v>141</v>
      </c>
      <c r="G24" s="54">
        <v>0</v>
      </c>
      <c r="H24" s="55">
        <v>1.4224634375105863E-2</v>
      </c>
      <c r="I24" s="57">
        <v>1.969799184211354E-2</v>
      </c>
      <c r="J24" s="54">
        <v>1.0959440359037264E-2</v>
      </c>
      <c r="K24" s="55">
        <v>1.4716574240108651E-2</v>
      </c>
      <c r="L24" s="57">
        <v>1.9438599847144231E-2</v>
      </c>
      <c r="M24" s="61">
        <v>6.1863565950992525E-3</v>
      </c>
      <c r="N24" s="54">
        <v>0</v>
      </c>
      <c r="O24" s="58">
        <v>6.3504270445162462E-3</v>
      </c>
      <c r="P24" s="53">
        <v>0</v>
      </c>
      <c r="Q24" s="58">
        <v>5.764188566520446E-3</v>
      </c>
      <c r="R24" s="53">
        <v>0</v>
      </c>
      <c r="S24" s="58">
        <v>1.1303770844680908E-3</v>
      </c>
      <c r="T24" s="53">
        <v>0</v>
      </c>
      <c r="U24" s="58">
        <v>2.1053353583256343E-4</v>
      </c>
      <c r="V24" s="53">
        <v>0</v>
      </c>
      <c r="W24" s="58">
        <v>2.9084868980553289E-3</v>
      </c>
      <c r="X24" s="53">
        <v>0</v>
      </c>
      <c r="Y24" s="54">
        <v>4.8426971549470708E-3</v>
      </c>
      <c r="Z24" s="60">
        <v>0</v>
      </c>
      <c r="AA24" s="189">
        <v>0</v>
      </c>
    </row>
    <row r="25" spans="1:27" x14ac:dyDescent="0.3">
      <c r="A25" s="51" t="s">
        <v>53</v>
      </c>
      <c r="B25" s="52" t="s">
        <v>37</v>
      </c>
      <c r="C25" s="34">
        <v>74.335577372379845</v>
      </c>
      <c r="D25" s="34">
        <v>74.335577376111473</v>
      </c>
      <c r="E25" s="47" t="s">
        <v>66</v>
      </c>
      <c r="F25" s="47" t="s">
        <v>141</v>
      </c>
      <c r="G25" s="54">
        <v>0</v>
      </c>
      <c r="H25" s="55">
        <v>1.0207421656461137E-2</v>
      </c>
      <c r="I25" s="57">
        <v>1.4364348636124477E-2</v>
      </c>
      <c r="J25" s="54">
        <v>0</v>
      </c>
      <c r="K25" s="55">
        <v>1.0207421656461137E-2</v>
      </c>
      <c r="L25" s="57">
        <v>1.4544701629971766E-2</v>
      </c>
      <c r="M25" s="61">
        <v>1.3826704872066636E-3</v>
      </c>
      <c r="N25" s="54">
        <v>2.1100738662613698E-10</v>
      </c>
      <c r="O25" s="58">
        <v>8.510061856489197E-4</v>
      </c>
      <c r="P25" s="53">
        <v>4.1143121432379953E-6</v>
      </c>
      <c r="Q25" s="58">
        <v>1.9024091333003331E-3</v>
      </c>
      <c r="R25" s="53">
        <v>7.9280226931150239E-6</v>
      </c>
      <c r="S25" s="58">
        <v>2.2064170591540731E-4</v>
      </c>
      <c r="T25" s="53">
        <v>2.4915656461385876E-5</v>
      </c>
      <c r="U25" s="58">
        <v>1.9978784922113096E-4</v>
      </c>
      <c r="V25" s="53">
        <v>0</v>
      </c>
      <c r="W25" s="58">
        <v>3.835433115763895E-4</v>
      </c>
      <c r="X25" s="53">
        <v>5.985399549562686E-6</v>
      </c>
      <c r="Y25" s="54">
        <v>8.3416237911864018E-4</v>
      </c>
      <c r="Z25" s="60">
        <v>0</v>
      </c>
      <c r="AA25" s="189">
        <v>1</v>
      </c>
    </row>
    <row r="26" spans="1:27" x14ac:dyDescent="0.3">
      <c r="A26" s="51" t="s">
        <v>62</v>
      </c>
      <c r="B26" s="52" t="s">
        <v>37</v>
      </c>
      <c r="C26" s="34">
        <v>22.641638808372765</v>
      </c>
      <c r="D26" s="34">
        <v>21.378054592434722</v>
      </c>
      <c r="E26" s="47" t="s">
        <v>66</v>
      </c>
      <c r="F26" s="47" t="s">
        <v>142</v>
      </c>
      <c r="G26" s="54">
        <v>3.2654951637007303E-2</v>
      </c>
      <c r="H26" s="55">
        <v>1.8708567865720913E-3</v>
      </c>
      <c r="I26" s="57">
        <v>3.4596953737916812E-3</v>
      </c>
      <c r="J26" s="54">
        <v>5.1506087835159692E-3</v>
      </c>
      <c r="K26" s="55">
        <v>6.3292791559188511E-4</v>
      </c>
      <c r="L26" s="57">
        <v>4.0253409395089156E-3</v>
      </c>
      <c r="M26" s="61">
        <v>1.6666666499266175E-3</v>
      </c>
      <c r="N26" s="54">
        <v>0</v>
      </c>
      <c r="O26" s="58">
        <v>2.7985362281665932E-3</v>
      </c>
      <c r="P26" s="53">
        <v>0</v>
      </c>
      <c r="Q26" s="58">
        <v>2.6500648413073711E-3</v>
      </c>
      <c r="R26" s="53">
        <v>0</v>
      </c>
      <c r="S26" s="58">
        <v>1.0495065930388842E-3</v>
      </c>
      <c r="T26" s="53">
        <v>0</v>
      </c>
      <c r="U26" s="58">
        <v>1.1280135842303555E-3</v>
      </c>
      <c r="V26" s="53">
        <v>0</v>
      </c>
      <c r="W26" s="58">
        <v>9.8521909583210686E-4</v>
      </c>
      <c r="X26" s="53">
        <v>0</v>
      </c>
      <c r="Y26" s="54">
        <v>9.2020230117241151E-4</v>
      </c>
      <c r="Z26" s="60">
        <v>0</v>
      </c>
      <c r="AA26" s="189">
        <v>0</v>
      </c>
    </row>
    <row r="27" spans="1:27" ht="15" thickBot="1" x14ac:dyDescent="0.35">
      <c r="A27" s="51" t="s">
        <v>63</v>
      </c>
      <c r="B27" s="52" t="s">
        <v>37</v>
      </c>
      <c r="C27" s="34">
        <v>45.330448118318941</v>
      </c>
      <c r="D27" s="34">
        <v>45.330448118211358</v>
      </c>
      <c r="E27" s="47" t="s">
        <v>66</v>
      </c>
      <c r="F27" s="47" t="s">
        <v>142</v>
      </c>
      <c r="G27" s="54">
        <v>5.256899185974221E-2</v>
      </c>
      <c r="H27" s="55">
        <v>1.0553592160879735E-2</v>
      </c>
      <c r="I27" s="57">
        <v>9.9275216601341712E-3</v>
      </c>
      <c r="J27" s="54">
        <v>1.2021517425582344E-2</v>
      </c>
      <c r="K27" s="55">
        <v>9.2410831990444482E-3</v>
      </c>
      <c r="L27" s="57">
        <v>1.0111113605827376E-2</v>
      </c>
      <c r="M27" s="61">
        <v>3.1042726884657904E-3</v>
      </c>
      <c r="N27" s="54">
        <v>0</v>
      </c>
      <c r="O27" s="58">
        <v>5.216509879874597E-3</v>
      </c>
      <c r="P27" s="53">
        <v>0</v>
      </c>
      <c r="Q27" s="58">
        <v>4.8662513677134112E-3</v>
      </c>
      <c r="R27" s="53">
        <v>0</v>
      </c>
      <c r="S27" s="58">
        <v>1.9402673358207983E-3</v>
      </c>
      <c r="T27" s="53">
        <v>0</v>
      </c>
      <c r="U27" s="58">
        <v>2.1219194429062363E-3</v>
      </c>
      <c r="V27" s="53">
        <v>0</v>
      </c>
      <c r="W27" s="58">
        <v>1.8185580187810365E-3</v>
      </c>
      <c r="X27" s="53">
        <v>0</v>
      </c>
      <c r="Y27" s="54">
        <v>1.6378028900158263E-3</v>
      </c>
      <c r="Z27" s="60">
        <v>0</v>
      </c>
      <c r="AA27" s="190">
        <v>1</v>
      </c>
    </row>
    <row r="28" spans="1:27" x14ac:dyDescent="0.3">
      <c r="A28" s="73" t="s">
        <v>41</v>
      </c>
      <c r="B28" s="74" t="s">
        <v>37</v>
      </c>
      <c r="C28" s="23">
        <v>85.373403217248836</v>
      </c>
      <c r="D28" s="23">
        <v>79.61749822035263</v>
      </c>
      <c r="E28" s="75" t="s">
        <v>67</v>
      </c>
      <c r="F28" s="75" t="s">
        <v>142</v>
      </c>
      <c r="G28" s="78">
        <v>1.1134751223500942E-2</v>
      </c>
      <c r="H28" s="79">
        <v>2.3080261429989569E-2</v>
      </c>
      <c r="I28" s="80">
        <v>1.6055712509869785E-2</v>
      </c>
      <c r="J28" s="78">
        <v>5.0847649491609095E-2</v>
      </c>
      <c r="K28" s="79">
        <v>2.3874406453066654E-2</v>
      </c>
      <c r="L28" s="80">
        <v>1.9913759036303349E-2</v>
      </c>
      <c r="M28" s="81">
        <v>2.2151030190055163E-3</v>
      </c>
      <c r="N28" s="78">
        <v>0</v>
      </c>
      <c r="O28" s="76">
        <v>2.7355718376715151E-3</v>
      </c>
      <c r="P28" s="77">
        <v>7.3218195163591085E-4</v>
      </c>
      <c r="Q28" s="76">
        <v>1.2758749019533507E-3</v>
      </c>
      <c r="R28" s="77">
        <v>1.7661257467511862E-4</v>
      </c>
      <c r="S28" s="76">
        <v>1.2109959800641989E-3</v>
      </c>
      <c r="T28" s="77">
        <v>2.2493477779657869E-3</v>
      </c>
      <c r="U28" s="76">
        <v>1.368056485100469E-3</v>
      </c>
      <c r="V28" s="77">
        <v>0</v>
      </c>
      <c r="W28" s="76">
        <v>3.2471279542482145E-4</v>
      </c>
      <c r="X28" s="77">
        <v>7.3150391660328393E-4</v>
      </c>
      <c r="Y28" s="78">
        <v>2.1744258450579114E-4</v>
      </c>
      <c r="Z28" s="82">
        <v>4.1392705506087618E-5</v>
      </c>
      <c r="AA28" s="191">
        <v>1</v>
      </c>
    </row>
    <row r="29" spans="1:27" x14ac:dyDescent="0.3">
      <c r="A29" s="32" t="s">
        <v>30</v>
      </c>
      <c r="B29" s="33" t="s">
        <v>25</v>
      </c>
      <c r="C29" s="34">
        <v>137.02318723869843</v>
      </c>
      <c r="D29" s="34">
        <v>58.790044997158539</v>
      </c>
      <c r="E29" s="47" t="s">
        <v>67</v>
      </c>
      <c r="F29" s="47" t="s">
        <v>142</v>
      </c>
      <c r="G29" s="39">
        <v>1.5585433404401831E-2</v>
      </c>
      <c r="H29" s="40">
        <v>1.169793407832883E-2</v>
      </c>
      <c r="I29" s="42">
        <v>8.1431939425597646E-3</v>
      </c>
      <c r="J29" s="39">
        <v>4.5306587346411277E-2</v>
      </c>
      <c r="K29" s="40">
        <v>1.1781627417483809E-2</v>
      </c>
      <c r="L29" s="42">
        <v>1.7467686908206954E-2</v>
      </c>
      <c r="M29" s="32" t="s">
        <v>27</v>
      </c>
      <c r="N29" s="33" t="s">
        <v>27</v>
      </c>
      <c r="O29" s="43" t="s">
        <v>27</v>
      </c>
      <c r="P29" s="44" t="s">
        <v>27</v>
      </c>
      <c r="Q29" s="43" t="s">
        <v>27</v>
      </c>
      <c r="R29" s="44" t="s">
        <v>27</v>
      </c>
      <c r="S29" s="43" t="s">
        <v>27</v>
      </c>
      <c r="T29" s="44" t="s">
        <v>27</v>
      </c>
      <c r="U29" s="43" t="s">
        <v>27</v>
      </c>
      <c r="V29" s="44" t="s">
        <v>27</v>
      </c>
      <c r="W29" s="43" t="s">
        <v>27</v>
      </c>
      <c r="X29" s="44" t="s">
        <v>27</v>
      </c>
      <c r="Y29" s="33" t="s">
        <v>27</v>
      </c>
      <c r="Z29" s="35" t="s">
        <v>27</v>
      </c>
      <c r="AA29" s="189">
        <v>1</v>
      </c>
    </row>
    <row r="30" spans="1:27" x14ac:dyDescent="0.3">
      <c r="A30" s="154" t="s">
        <v>96</v>
      </c>
      <c r="B30" s="46" t="s">
        <v>25</v>
      </c>
      <c r="C30" s="34">
        <v>925.07457039227711</v>
      </c>
      <c r="D30" s="34">
        <v>279.34276742995826</v>
      </c>
      <c r="E30" s="47" t="s">
        <v>67</v>
      </c>
      <c r="F30" s="47" t="s">
        <v>142</v>
      </c>
      <c r="G30" s="39">
        <v>-3.039235529911366E-15</v>
      </c>
      <c r="H30" s="40">
        <v>1.9506398385854388E-2</v>
      </c>
      <c r="I30" s="42">
        <v>4.7455259886848462E-3</v>
      </c>
      <c r="J30" s="39">
        <v>-2.0100784976571164E-2</v>
      </c>
      <c r="K30" s="40">
        <v>1.8828601396044274E-2</v>
      </c>
      <c r="L30" s="42">
        <v>3.2342147939295789E-2</v>
      </c>
      <c r="M30" s="32" t="s">
        <v>27</v>
      </c>
      <c r="N30" s="33" t="s">
        <v>27</v>
      </c>
      <c r="O30" s="43" t="s">
        <v>27</v>
      </c>
      <c r="P30" s="44" t="s">
        <v>27</v>
      </c>
      <c r="Q30" s="43" t="s">
        <v>27</v>
      </c>
      <c r="R30" s="44" t="s">
        <v>27</v>
      </c>
      <c r="S30" s="43" t="s">
        <v>27</v>
      </c>
      <c r="T30" s="44" t="s">
        <v>27</v>
      </c>
      <c r="U30" s="43" t="s">
        <v>27</v>
      </c>
      <c r="V30" s="44" t="s">
        <v>27</v>
      </c>
      <c r="W30" s="43" t="s">
        <v>27</v>
      </c>
      <c r="X30" s="44" t="s">
        <v>27</v>
      </c>
      <c r="Y30" s="33" t="s">
        <v>27</v>
      </c>
      <c r="Z30" s="35" t="s">
        <v>27</v>
      </c>
      <c r="AA30" s="189">
        <v>1</v>
      </c>
    </row>
    <row r="31" spans="1:27" ht="25.2" x14ac:dyDescent="0.3">
      <c r="A31" s="155" t="s">
        <v>97</v>
      </c>
      <c r="B31" s="52" t="s">
        <v>37</v>
      </c>
      <c r="C31" s="34">
        <v>687.43069920901894</v>
      </c>
      <c r="D31" s="34">
        <v>242.36854104409434</v>
      </c>
      <c r="E31" s="47" t="s">
        <v>67</v>
      </c>
      <c r="F31" s="47" t="s">
        <v>142</v>
      </c>
      <c r="G31" s="54">
        <v>1.3727045985208604E-2</v>
      </c>
      <c r="H31" s="55">
        <v>3.9993826513062436E-2</v>
      </c>
      <c r="I31" s="57">
        <v>1.7018809122233858E-2</v>
      </c>
      <c r="J31" s="54">
        <v>4.5697466165406358E-3</v>
      </c>
      <c r="K31" s="55">
        <v>3.9961153242569554E-2</v>
      </c>
      <c r="L31" s="57">
        <v>4.5429715792735206E-2</v>
      </c>
      <c r="M31" s="61">
        <v>3.8460945477362906E-5</v>
      </c>
      <c r="N31" s="54">
        <v>5.4769576844117457E-6</v>
      </c>
      <c r="O31" s="58">
        <v>4.0209554403330042E-5</v>
      </c>
      <c r="P31" s="53">
        <v>2.6231064549352433E-4</v>
      </c>
      <c r="Q31" s="58">
        <v>1.4800453878964085E-3</v>
      </c>
      <c r="R31" s="53">
        <v>1.235380506894213E-4</v>
      </c>
      <c r="S31" s="58">
        <v>3.5627937339580543E-2</v>
      </c>
      <c r="T31" s="53">
        <v>4.0900834297394253E-4</v>
      </c>
      <c r="U31" s="58">
        <v>4.1379126153085216E-5</v>
      </c>
      <c r="V31" s="53">
        <v>0</v>
      </c>
      <c r="W31" s="58">
        <v>1.1200876221298956E-3</v>
      </c>
      <c r="X31" s="53">
        <v>3.0390734690183084E-4</v>
      </c>
      <c r="Y31" s="54">
        <v>2.7246832801358893E-5</v>
      </c>
      <c r="Z31" s="60">
        <v>0</v>
      </c>
      <c r="AA31" s="189">
        <v>1</v>
      </c>
    </row>
    <row r="32" spans="1:27" x14ac:dyDescent="0.3">
      <c r="A32" s="32" t="s">
        <v>32</v>
      </c>
      <c r="B32" s="33" t="s">
        <v>25</v>
      </c>
      <c r="C32" s="34">
        <v>107.79542960772275</v>
      </c>
      <c r="D32" s="34">
        <v>107.79542960770151</v>
      </c>
      <c r="E32" s="47" t="s">
        <v>67</v>
      </c>
      <c r="F32" s="47" t="s">
        <v>142</v>
      </c>
      <c r="G32" s="39">
        <v>3.7881820745565786E-2</v>
      </c>
      <c r="H32" s="40">
        <v>3.0575205893980582E-2</v>
      </c>
      <c r="I32" s="42">
        <v>4.5950577032382953E-3</v>
      </c>
      <c r="J32" s="39">
        <v>2.6125562687469687E-2</v>
      </c>
      <c r="K32" s="40">
        <v>3.1207080935430905E-2</v>
      </c>
      <c r="L32" s="42">
        <v>9.0754434236729811E-3</v>
      </c>
      <c r="M32" s="32" t="s">
        <v>27</v>
      </c>
      <c r="N32" s="33" t="s">
        <v>27</v>
      </c>
      <c r="O32" s="43" t="s">
        <v>27</v>
      </c>
      <c r="P32" s="44" t="s">
        <v>27</v>
      </c>
      <c r="Q32" s="43" t="s">
        <v>27</v>
      </c>
      <c r="R32" s="44" t="s">
        <v>27</v>
      </c>
      <c r="S32" s="43" t="s">
        <v>27</v>
      </c>
      <c r="T32" s="44" t="s">
        <v>27</v>
      </c>
      <c r="U32" s="43" t="s">
        <v>27</v>
      </c>
      <c r="V32" s="44" t="s">
        <v>27</v>
      </c>
      <c r="W32" s="43" t="s">
        <v>27</v>
      </c>
      <c r="X32" s="44" t="s">
        <v>27</v>
      </c>
      <c r="Y32" s="33" t="s">
        <v>27</v>
      </c>
      <c r="Z32" s="35" t="s">
        <v>27</v>
      </c>
      <c r="AA32" s="189">
        <v>1</v>
      </c>
    </row>
    <row r="33" spans="1:27" x14ac:dyDescent="0.3">
      <c r="A33" s="51" t="s">
        <v>90</v>
      </c>
      <c r="B33" s="52" t="s">
        <v>37</v>
      </c>
      <c r="C33" s="34">
        <v>26.593810021275132</v>
      </c>
      <c r="D33" s="34">
        <v>26.593810021279019</v>
      </c>
      <c r="E33" s="47" t="s">
        <v>67</v>
      </c>
      <c r="F33" s="47" t="s">
        <v>142</v>
      </c>
      <c r="G33" s="54">
        <v>1.5117875845313516E-2</v>
      </c>
      <c r="H33" s="55">
        <v>3.5297648030338359E-3</v>
      </c>
      <c r="I33" s="57">
        <v>1.5106296431955874E-3</v>
      </c>
      <c r="J33" s="54">
        <v>0</v>
      </c>
      <c r="K33" s="55">
        <v>2.8493320773185851E-3</v>
      </c>
      <c r="L33" s="57">
        <v>5.6934010226027884E-3</v>
      </c>
      <c r="M33" s="61">
        <v>5.5979299856661627E-7</v>
      </c>
      <c r="N33" s="54">
        <v>0</v>
      </c>
      <c r="O33" s="58">
        <v>4.4617969372386121E-7</v>
      </c>
      <c r="P33" s="53">
        <v>4.6713805398627935E-5</v>
      </c>
      <c r="Q33" s="58">
        <v>3.1909988467566142E-5</v>
      </c>
      <c r="R33" s="53">
        <v>0</v>
      </c>
      <c r="S33" s="58">
        <v>1.0895369221981537E-3</v>
      </c>
      <c r="T33" s="53">
        <v>0</v>
      </c>
      <c r="U33" s="58">
        <v>3.3879325919507012E-5</v>
      </c>
      <c r="V33" s="53">
        <v>0</v>
      </c>
      <c r="W33" s="58">
        <v>1.9656010757284125E-5</v>
      </c>
      <c r="X33" s="53">
        <v>4.5244565472050367E-6</v>
      </c>
      <c r="Y33" s="54">
        <v>5.7215313768130211E-7</v>
      </c>
      <c r="Z33" s="60">
        <v>0</v>
      </c>
      <c r="AA33" s="189">
        <v>1</v>
      </c>
    </row>
    <row r="34" spans="1:27" x14ac:dyDescent="0.3">
      <c r="A34" s="51" t="s">
        <v>91</v>
      </c>
      <c r="B34" s="52" t="s">
        <v>37</v>
      </c>
      <c r="C34" s="34">
        <v>10.955490769705944</v>
      </c>
      <c r="D34" s="34">
        <v>10.95549076971235</v>
      </c>
      <c r="E34" s="47" t="s">
        <v>67</v>
      </c>
      <c r="F34" s="47" t="s">
        <v>142</v>
      </c>
      <c r="G34" s="54">
        <v>1.3331329289792802E-2</v>
      </c>
      <c r="H34" s="55">
        <v>1.645235224780767E-3</v>
      </c>
      <c r="I34" s="57">
        <v>8.0440521812783828E-4</v>
      </c>
      <c r="J34" s="54">
        <v>1.3331329289792802E-2</v>
      </c>
      <c r="K34" s="55">
        <v>1.645235224780767E-3</v>
      </c>
      <c r="L34" s="57">
        <v>2.2913100977370172E-3</v>
      </c>
      <c r="M34" s="61">
        <v>1.8487999222885877E-7</v>
      </c>
      <c r="N34" s="54">
        <v>0</v>
      </c>
      <c r="O34" s="58">
        <v>1.6870742079365538E-7</v>
      </c>
      <c r="P34" s="53">
        <v>3.5654224910055025E-5</v>
      </c>
      <c r="Q34" s="58">
        <v>1.7469789130747369E-5</v>
      </c>
      <c r="R34" s="53">
        <v>8.2702146939506622E-6</v>
      </c>
      <c r="S34" s="58">
        <v>4.8474732723400297E-4</v>
      </c>
      <c r="T34" s="53">
        <v>8.3167286823959439E-5</v>
      </c>
      <c r="U34" s="58">
        <v>1.3341853808987373E-5</v>
      </c>
      <c r="V34" s="53">
        <v>0</v>
      </c>
      <c r="W34" s="58">
        <v>9.3045953463722791E-6</v>
      </c>
      <c r="X34" s="53">
        <v>4.7442546399185863E-5</v>
      </c>
      <c r="Y34" s="54">
        <v>1.0754293773155371E-7</v>
      </c>
      <c r="Z34" s="60">
        <v>0</v>
      </c>
      <c r="AA34" s="189">
        <v>1</v>
      </c>
    </row>
    <row r="35" spans="1:27" x14ac:dyDescent="0.3">
      <c r="A35" s="51" t="s">
        <v>60</v>
      </c>
      <c r="B35" s="52" t="s">
        <v>37</v>
      </c>
      <c r="C35" s="34">
        <v>32.083536191323411</v>
      </c>
      <c r="D35" s="34">
        <v>32.083536191318913</v>
      </c>
      <c r="E35" s="47" t="s">
        <v>67</v>
      </c>
      <c r="F35" s="47" t="s">
        <v>142</v>
      </c>
      <c r="G35" s="54">
        <v>1.9177547465934433E-2</v>
      </c>
      <c r="H35" s="55">
        <v>6.1786422574456384E-3</v>
      </c>
      <c r="I35" s="57">
        <v>3.8077082081116272E-3</v>
      </c>
      <c r="J35" s="54">
        <v>2.1153689923725284E-2</v>
      </c>
      <c r="K35" s="55">
        <v>5.6259160057112465E-3</v>
      </c>
      <c r="L35" s="57">
        <v>7.3601609377592497E-3</v>
      </c>
      <c r="M35" s="61">
        <v>7.9450256701903631E-4</v>
      </c>
      <c r="N35" s="54">
        <v>0</v>
      </c>
      <c r="O35" s="58">
        <v>9.3103700762460159E-4</v>
      </c>
      <c r="P35" s="53">
        <v>0</v>
      </c>
      <c r="Q35" s="58">
        <v>4.7230828212106729E-4</v>
      </c>
      <c r="R35" s="53">
        <v>0</v>
      </c>
      <c r="S35" s="58">
        <v>7.3732352747529328E-4</v>
      </c>
      <c r="T35" s="53">
        <v>0</v>
      </c>
      <c r="U35" s="58">
        <v>5.2428676533091388E-4</v>
      </c>
      <c r="V35" s="53">
        <v>0</v>
      </c>
      <c r="W35" s="58">
        <v>1.1669075079947466E-4</v>
      </c>
      <c r="X35" s="53">
        <v>0</v>
      </c>
      <c r="Y35" s="54">
        <v>8.6869411000702396E-5</v>
      </c>
      <c r="Z35" s="60">
        <v>0</v>
      </c>
      <c r="AA35" s="189">
        <v>1</v>
      </c>
    </row>
    <row r="36" spans="1:27" ht="15" thickBot="1" x14ac:dyDescent="0.35">
      <c r="A36" s="63" t="s">
        <v>61</v>
      </c>
      <c r="B36" s="64" t="s">
        <v>37</v>
      </c>
      <c r="C36" s="48">
        <v>13.762464268752073</v>
      </c>
      <c r="D36" s="48">
        <v>13.762464268749047</v>
      </c>
      <c r="E36" s="49" t="s">
        <v>67</v>
      </c>
      <c r="F36" s="49" t="s">
        <v>142</v>
      </c>
      <c r="G36" s="67">
        <v>4.9214223091390256E-6</v>
      </c>
      <c r="H36" s="68">
        <v>8.5165753455418143E-4</v>
      </c>
      <c r="I36" s="70">
        <v>1.2244829717728517E-3</v>
      </c>
      <c r="J36" s="67">
        <v>2.3916326657570258E-3</v>
      </c>
      <c r="K36" s="68">
        <v>9.5907979767442754E-4</v>
      </c>
      <c r="L36" s="70">
        <v>3.8607254498093119E-3</v>
      </c>
      <c r="M36" s="71">
        <v>1.5966129668985374E-4</v>
      </c>
      <c r="N36" s="67">
        <v>0</v>
      </c>
      <c r="O36" s="65">
        <v>1.5196343789863889E-4</v>
      </c>
      <c r="P36" s="66">
        <v>0</v>
      </c>
      <c r="Q36" s="65">
        <v>6.3502696389910841E-5</v>
      </c>
      <c r="R36" s="66">
        <v>0</v>
      </c>
      <c r="S36" s="65">
        <v>9.6016932309259226E-4</v>
      </c>
      <c r="T36" s="66">
        <v>0</v>
      </c>
      <c r="U36" s="65">
        <v>1.0501975800528849E-4</v>
      </c>
      <c r="V36" s="66">
        <v>0</v>
      </c>
      <c r="W36" s="65">
        <v>4.5187919731586429E-5</v>
      </c>
      <c r="X36" s="66">
        <v>0</v>
      </c>
      <c r="Y36" s="67">
        <v>2.343162152470564E-5</v>
      </c>
      <c r="Z36" s="72">
        <v>0</v>
      </c>
      <c r="AA36" s="190">
        <v>0</v>
      </c>
    </row>
    <row r="37" spans="1:27" ht="15" thickBot="1" x14ac:dyDescent="0.35">
      <c r="A37" s="156" t="s">
        <v>35</v>
      </c>
      <c r="B37" s="157" t="s">
        <v>37</v>
      </c>
      <c r="C37" s="158">
        <v>246.719178</v>
      </c>
      <c r="D37" s="158">
        <v>246.719178</v>
      </c>
      <c r="E37" s="159" t="s">
        <v>69</v>
      </c>
      <c r="F37" s="159" t="s">
        <v>143</v>
      </c>
      <c r="G37" s="160"/>
      <c r="H37" s="161"/>
      <c r="I37" s="162"/>
      <c r="J37" s="160"/>
      <c r="K37" s="161"/>
      <c r="L37" s="162"/>
      <c r="M37" s="163"/>
      <c r="N37" s="160"/>
      <c r="O37" s="164"/>
      <c r="P37" s="165"/>
      <c r="Q37" s="164"/>
      <c r="R37" s="165"/>
      <c r="S37" s="164"/>
      <c r="T37" s="165"/>
      <c r="U37" s="164"/>
      <c r="V37" s="165"/>
      <c r="W37" s="164"/>
      <c r="X37" s="165"/>
      <c r="Y37" s="160"/>
      <c r="Z37" s="166"/>
      <c r="AA37" s="188">
        <v>1</v>
      </c>
    </row>
    <row r="38" spans="1:27" x14ac:dyDescent="0.3">
      <c r="A38" s="51" t="s">
        <v>54</v>
      </c>
      <c r="B38" s="52" t="s">
        <v>37</v>
      </c>
      <c r="C38" s="34">
        <v>3.5411670821825543</v>
      </c>
      <c r="D38" s="34">
        <v>3.5411670821864361</v>
      </c>
      <c r="E38" s="47" t="s">
        <v>69</v>
      </c>
      <c r="F38" s="47" t="s">
        <v>142</v>
      </c>
      <c r="G38" s="54">
        <v>0</v>
      </c>
      <c r="H38" s="55">
        <v>0</v>
      </c>
      <c r="I38" s="57">
        <v>1.3769248936538644E-5</v>
      </c>
      <c r="J38" s="54">
        <v>0</v>
      </c>
      <c r="K38" s="55">
        <v>0</v>
      </c>
      <c r="L38" s="57">
        <v>7.589503075103627E-5</v>
      </c>
      <c r="M38" s="61">
        <v>3.4495884532313292E-8</v>
      </c>
      <c r="N38" s="54">
        <v>0</v>
      </c>
      <c r="O38" s="58">
        <v>3.706444674252506E-8</v>
      </c>
      <c r="P38" s="53">
        <v>1.3310567449033118E-5</v>
      </c>
      <c r="Q38" s="58">
        <v>0</v>
      </c>
      <c r="R38" s="53">
        <v>0</v>
      </c>
      <c r="S38" s="58">
        <v>1.5913324069575471E-5</v>
      </c>
      <c r="T38" s="53">
        <v>0</v>
      </c>
      <c r="U38" s="58">
        <v>1.1695916138751027E-6</v>
      </c>
      <c r="V38" s="53">
        <v>0</v>
      </c>
      <c r="W38" s="58">
        <v>3.2938496506504361E-8</v>
      </c>
      <c r="X38" s="53">
        <v>6.9557295956318502E-6</v>
      </c>
      <c r="Y38" s="54">
        <v>0</v>
      </c>
      <c r="Z38" s="60">
        <v>0</v>
      </c>
      <c r="AA38" s="189">
        <v>1</v>
      </c>
    </row>
    <row r="39" spans="1:27" x14ac:dyDescent="0.3">
      <c r="A39" s="51" t="s">
        <v>59</v>
      </c>
      <c r="B39" s="52" t="s">
        <v>37</v>
      </c>
      <c r="C39" s="34">
        <v>9.417736679411064</v>
      </c>
      <c r="D39" s="34">
        <v>9.417736679423669</v>
      </c>
      <c r="E39" s="47" t="s">
        <v>69</v>
      </c>
      <c r="F39" s="47" t="s">
        <v>142</v>
      </c>
      <c r="G39" s="54">
        <v>0</v>
      </c>
      <c r="H39" s="55">
        <v>1.6674551898843823E-3</v>
      </c>
      <c r="I39" s="57">
        <v>8.3538296359608429E-5</v>
      </c>
      <c r="J39" s="54">
        <v>8.3266230227127362E-3</v>
      </c>
      <c r="K39" s="55">
        <v>1.8973274125454493E-3</v>
      </c>
      <c r="L39" s="57">
        <v>4.8984883873511367E-4</v>
      </c>
      <c r="M39" s="61">
        <v>3.2394998057067057E-8</v>
      </c>
      <c r="N39" s="54">
        <v>0</v>
      </c>
      <c r="O39" s="58">
        <v>1.60795369688128E-6</v>
      </c>
      <c r="P39" s="53">
        <v>0</v>
      </c>
      <c r="Q39" s="58">
        <v>0</v>
      </c>
      <c r="R39" s="53">
        <v>0</v>
      </c>
      <c r="S39" s="58">
        <v>1.9505534222340942E-5</v>
      </c>
      <c r="T39" s="53">
        <v>0</v>
      </c>
      <c r="U39" s="58">
        <v>3.0682568954833973E-7</v>
      </c>
      <c r="V39" s="53">
        <v>0</v>
      </c>
      <c r="W39" s="58">
        <v>5.608167190109097E-8</v>
      </c>
      <c r="X39" s="53">
        <v>0</v>
      </c>
      <c r="Y39" s="54">
        <v>0</v>
      </c>
      <c r="Z39" s="60">
        <v>0</v>
      </c>
      <c r="AA39" s="189">
        <v>1</v>
      </c>
    </row>
    <row r="40" spans="1:27" x14ac:dyDescent="0.3">
      <c r="A40" s="32" t="s">
        <v>34</v>
      </c>
      <c r="B40" s="33" t="s">
        <v>25</v>
      </c>
      <c r="C40" s="34">
        <v>9.4229995417572265</v>
      </c>
      <c r="D40" s="34">
        <v>9.4229995417693484</v>
      </c>
      <c r="E40" s="47" t="s">
        <v>69</v>
      </c>
      <c r="F40" s="47" t="s">
        <v>142</v>
      </c>
      <c r="G40" s="39">
        <v>0</v>
      </c>
      <c r="H40" s="40">
        <v>1.9027195424239007E-3</v>
      </c>
      <c r="I40" s="42">
        <v>1.2075425696107975E-4</v>
      </c>
      <c r="J40" s="39">
        <v>1.1250821451873132E-5</v>
      </c>
      <c r="K40" s="40">
        <v>1.9421608215969611E-3</v>
      </c>
      <c r="L40" s="42">
        <v>4.1805000665911521E-4</v>
      </c>
      <c r="M40" s="32" t="s">
        <v>27</v>
      </c>
      <c r="N40" s="33" t="s">
        <v>27</v>
      </c>
      <c r="O40" s="43" t="s">
        <v>27</v>
      </c>
      <c r="P40" s="44" t="s">
        <v>27</v>
      </c>
      <c r="Q40" s="43" t="s">
        <v>27</v>
      </c>
      <c r="R40" s="44" t="s">
        <v>27</v>
      </c>
      <c r="S40" s="43" t="s">
        <v>27</v>
      </c>
      <c r="T40" s="44" t="s">
        <v>27</v>
      </c>
      <c r="U40" s="43" t="s">
        <v>27</v>
      </c>
      <c r="V40" s="44" t="s">
        <v>27</v>
      </c>
      <c r="W40" s="43" t="s">
        <v>27</v>
      </c>
      <c r="X40" s="44" t="s">
        <v>27</v>
      </c>
      <c r="Y40" s="33" t="s">
        <v>27</v>
      </c>
      <c r="Z40" s="35" t="s">
        <v>27</v>
      </c>
      <c r="AA40" s="189">
        <v>1</v>
      </c>
    </row>
    <row r="41" spans="1:27" ht="15" thickBot="1" x14ac:dyDescent="0.35">
      <c r="A41" s="51" t="s">
        <v>64</v>
      </c>
      <c r="B41" s="52" t="s">
        <v>37</v>
      </c>
      <c r="C41" s="34">
        <v>2.4098405480566361</v>
      </c>
      <c r="D41" s="34">
        <v>2.4098405480564269</v>
      </c>
      <c r="E41" s="47" t="s">
        <v>69</v>
      </c>
      <c r="F41" s="47" t="s">
        <v>143</v>
      </c>
      <c r="G41" s="54">
        <v>0</v>
      </c>
      <c r="H41" s="55">
        <v>0</v>
      </c>
      <c r="I41" s="57">
        <v>6.7935441033122918E-7</v>
      </c>
      <c r="J41" s="54">
        <v>5.8154173328746998E-3</v>
      </c>
      <c r="K41" s="55">
        <v>0</v>
      </c>
      <c r="L41" s="57">
        <v>1.2117955983657011E-6</v>
      </c>
      <c r="M41" s="61">
        <v>0</v>
      </c>
      <c r="N41" s="54">
        <v>0</v>
      </c>
      <c r="O41" s="58">
        <v>9.2213403270302123E-8</v>
      </c>
      <c r="P41" s="53">
        <v>0</v>
      </c>
      <c r="Q41" s="58">
        <v>4.9686875520921599E-7</v>
      </c>
      <c r="R41" s="53">
        <v>0</v>
      </c>
      <c r="S41" s="58">
        <v>6.1005634289325682E-7</v>
      </c>
      <c r="T41" s="53">
        <v>0</v>
      </c>
      <c r="U41" s="58">
        <v>0</v>
      </c>
      <c r="V41" s="53">
        <v>0</v>
      </c>
      <c r="W41" s="58">
        <v>0</v>
      </c>
      <c r="X41" s="53">
        <v>0</v>
      </c>
      <c r="Y41" s="54">
        <v>0</v>
      </c>
      <c r="Z41" s="60">
        <v>0</v>
      </c>
      <c r="AA41" s="190">
        <v>1</v>
      </c>
    </row>
  </sheetData>
  <mergeCells count="14">
    <mergeCell ref="AA1:AA3"/>
    <mergeCell ref="M2:N2"/>
    <mergeCell ref="O2:P2"/>
    <mergeCell ref="Q2:R2"/>
    <mergeCell ref="S2:T2"/>
    <mergeCell ref="U2:V2"/>
    <mergeCell ref="W2:X2"/>
    <mergeCell ref="Y2:Z2"/>
    <mergeCell ref="M1:Y1"/>
    <mergeCell ref="C1:C2"/>
    <mergeCell ref="D1:D2"/>
    <mergeCell ref="F1:F3"/>
    <mergeCell ref="G1:I2"/>
    <mergeCell ref="J1:L2"/>
  </mergeCells>
  <conditionalFormatting sqref="G38:G41 G4:G27">
    <cfRule type="colorScale" priority="72">
      <colorScale>
        <cfvo type="min"/>
        <cfvo type="max"/>
        <color rgb="FFFFEF9C"/>
        <color rgb="FFFF7128"/>
      </colorScale>
    </cfRule>
  </conditionalFormatting>
  <conditionalFormatting sqref="H38:H41 H4:H27">
    <cfRule type="colorScale" priority="71">
      <colorScale>
        <cfvo type="min"/>
        <cfvo type="max"/>
        <color rgb="FFFFEF9C"/>
        <color rgb="FFFF7128"/>
      </colorScale>
    </cfRule>
  </conditionalFormatting>
  <conditionalFormatting sqref="I38:I41 I4:I27">
    <cfRule type="colorScale" priority="70">
      <colorScale>
        <cfvo type="min"/>
        <cfvo type="max"/>
        <color rgb="FFFFEF9C"/>
        <color rgb="FFFF7128"/>
      </colorScale>
    </cfRule>
  </conditionalFormatting>
  <conditionalFormatting sqref="J38:J41 J4:J27">
    <cfRule type="colorScale" priority="69">
      <colorScale>
        <cfvo type="min"/>
        <cfvo type="max"/>
        <color rgb="FFFFEF9C"/>
        <color rgb="FFFF7128"/>
      </colorScale>
    </cfRule>
  </conditionalFormatting>
  <conditionalFormatting sqref="K38:K41 K4:K27">
    <cfRule type="colorScale" priority="68">
      <colorScale>
        <cfvo type="min"/>
        <cfvo type="max"/>
        <color rgb="FFFFEF9C"/>
        <color rgb="FFFF7128"/>
      </colorScale>
    </cfRule>
  </conditionalFormatting>
  <conditionalFormatting sqref="L38:L41 L4:L27">
    <cfRule type="colorScale" priority="67">
      <colorScale>
        <cfvo type="min"/>
        <cfvo type="max"/>
        <color rgb="FFFFEF9C"/>
        <color rgb="FFFF7128"/>
      </colorScale>
    </cfRule>
  </conditionalFormatting>
  <conditionalFormatting sqref="M38:M41 M4:M36">
    <cfRule type="colorScale" priority="66">
      <colorScale>
        <cfvo type="min"/>
        <cfvo type="max"/>
        <color rgb="FFFFEF9C"/>
        <color rgb="FFFF7128"/>
      </colorScale>
    </cfRule>
  </conditionalFormatting>
  <conditionalFormatting sqref="N38:N41 N4:N36">
    <cfRule type="colorScale" priority="65">
      <colorScale>
        <cfvo type="min"/>
        <cfvo type="max"/>
        <color rgb="FFFFEF9C"/>
        <color rgb="FFFF7128"/>
      </colorScale>
    </cfRule>
  </conditionalFormatting>
  <conditionalFormatting sqref="O38:O41 O4:O36">
    <cfRule type="colorScale" priority="64">
      <colorScale>
        <cfvo type="min"/>
        <cfvo type="max"/>
        <color rgb="FFFFEF9C"/>
        <color rgb="FFFF7128"/>
      </colorScale>
    </cfRule>
  </conditionalFormatting>
  <conditionalFormatting sqref="P38:P41 P4:P36">
    <cfRule type="colorScale" priority="63">
      <colorScale>
        <cfvo type="min"/>
        <cfvo type="max"/>
        <color rgb="FFFFEF9C"/>
        <color rgb="FFFF7128"/>
      </colorScale>
    </cfRule>
  </conditionalFormatting>
  <conditionalFormatting sqref="Q38:Q41 Q4:Q36">
    <cfRule type="colorScale" priority="62">
      <colorScale>
        <cfvo type="min"/>
        <cfvo type="max"/>
        <color rgb="FFFFEF9C"/>
        <color rgb="FFFF7128"/>
      </colorScale>
    </cfRule>
  </conditionalFormatting>
  <conditionalFormatting sqref="R38:R41 R4:R36">
    <cfRule type="colorScale" priority="61">
      <colorScale>
        <cfvo type="min"/>
        <cfvo type="max"/>
        <color rgb="FFFFEF9C"/>
        <color rgb="FFFF7128"/>
      </colorScale>
    </cfRule>
  </conditionalFormatting>
  <conditionalFormatting sqref="S38:S41 S4:S36">
    <cfRule type="colorScale" priority="60">
      <colorScale>
        <cfvo type="min"/>
        <cfvo type="max"/>
        <color rgb="FFFFEF9C"/>
        <color rgb="FFFF7128"/>
      </colorScale>
    </cfRule>
  </conditionalFormatting>
  <conditionalFormatting sqref="T38:T41 T4:T36">
    <cfRule type="colorScale" priority="59">
      <colorScale>
        <cfvo type="min"/>
        <cfvo type="max"/>
        <color rgb="FFFFEF9C"/>
        <color rgb="FFFF7128"/>
      </colorScale>
    </cfRule>
  </conditionalFormatting>
  <conditionalFormatting sqref="U38:U41 U4:U36">
    <cfRule type="colorScale" priority="58">
      <colorScale>
        <cfvo type="min"/>
        <cfvo type="max"/>
        <color rgb="FFFFEF9C"/>
        <color rgb="FFFF7128"/>
      </colorScale>
    </cfRule>
  </conditionalFormatting>
  <conditionalFormatting sqref="V38:V41 V4:V36">
    <cfRule type="colorScale" priority="57">
      <colorScale>
        <cfvo type="min"/>
        <cfvo type="max"/>
        <color rgb="FFFFEF9C"/>
        <color rgb="FFFF7128"/>
      </colorScale>
    </cfRule>
  </conditionalFormatting>
  <conditionalFormatting sqref="W38:W41 W4:W36">
    <cfRule type="colorScale" priority="56">
      <colorScale>
        <cfvo type="min"/>
        <cfvo type="max"/>
        <color rgb="FFFFEF9C"/>
        <color rgb="FFFF7128"/>
      </colorScale>
    </cfRule>
  </conditionalFormatting>
  <conditionalFormatting sqref="X38:X41 X4:X36">
    <cfRule type="colorScale" priority="55">
      <colorScale>
        <cfvo type="min"/>
        <cfvo type="max"/>
        <color rgb="FFFFEF9C"/>
        <color rgb="FFFF7128"/>
      </colorScale>
    </cfRule>
  </conditionalFormatting>
  <conditionalFormatting sqref="Y38:Y41 Y4:Y36">
    <cfRule type="colorScale" priority="54">
      <colorScale>
        <cfvo type="min"/>
        <cfvo type="max"/>
        <color rgb="FFFFEF9C"/>
        <color rgb="FFFF7128"/>
      </colorScale>
    </cfRule>
  </conditionalFormatting>
  <conditionalFormatting sqref="Z38:Z41 Z4:Z36">
    <cfRule type="colorScale" priority="53">
      <colorScale>
        <cfvo type="min"/>
        <cfvo type="max"/>
        <color rgb="FFFFEF9C"/>
        <color rgb="FFFF7128"/>
      </colorScale>
    </cfRule>
  </conditionalFormatting>
  <conditionalFormatting sqref="D38:D41 D4:D36">
    <cfRule type="colorScale" priority="52">
      <colorScale>
        <cfvo type="min"/>
        <cfvo type="max"/>
        <color rgb="FFFFEF9C"/>
        <color rgb="FFFF7128"/>
      </colorScale>
    </cfRule>
  </conditionalFormatting>
  <conditionalFormatting sqref="C38:C41 C4:C36">
    <cfRule type="colorScale" priority="24">
      <colorScale>
        <cfvo type="min"/>
        <cfvo type="max"/>
        <color rgb="FFFFEF9C"/>
        <color rgb="FFFF7128"/>
      </colorScale>
    </cfRule>
  </conditionalFormatting>
  <conditionalFormatting sqref="G37">
    <cfRule type="colorScale" priority="22">
      <colorScale>
        <cfvo type="min"/>
        <cfvo type="max"/>
        <color rgb="FFFFEF9C"/>
        <color rgb="FFFF7128"/>
      </colorScale>
    </cfRule>
  </conditionalFormatting>
  <conditionalFormatting sqref="H37">
    <cfRule type="colorScale" priority="21">
      <colorScale>
        <cfvo type="min"/>
        <cfvo type="max"/>
        <color rgb="FFFFEF9C"/>
        <color rgb="FFFF7128"/>
      </colorScale>
    </cfRule>
  </conditionalFormatting>
  <conditionalFormatting sqref="I37">
    <cfRule type="colorScale" priority="20">
      <colorScale>
        <cfvo type="min"/>
        <cfvo type="max"/>
        <color rgb="FFFFEF9C"/>
        <color rgb="FFFF7128"/>
      </colorScale>
    </cfRule>
  </conditionalFormatting>
  <conditionalFormatting sqref="J37">
    <cfRule type="colorScale" priority="19">
      <colorScale>
        <cfvo type="min"/>
        <cfvo type="max"/>
        <color rgb="FFFFEF9C"/>
        <color rgb="FFFF7128"/>
      </colorScale>
    </cfRule>
  </conditionalFormatting>
  <conditionalFormatting sqref="K37">
    <cfRule type="colorScale" priority="18">
      <colorScale>
        <cfvo type="min"/>
        <cfvo type="max"/>
        <color rgb="FFFFEF9C"/>
        <color rgb="FFFF7128"/>
      </colorScale>
    </cfRule>
  </conditionalFormatting>
  <conditionalFormatting sqref="L37">
    <cfRule type="colorScale" priority="17">
      <colorScale>
        <cfvo type="min"/>
        <cfvo type="max"/>
        <color rgb="FFFFEF9C"/>
        <color rgb="FFFF7128"/>
      </colorScale>
    </cfRule>
  </conditionalFormatting>
  <conditionalFormatting sqref="M37">
    <cfRule type="colorScale" priority="16">
      <colorScale>
        <cfvo type="min"/>
        <cfvo type="max"/>
        <color rgb="FFFFEF9C"/>
        <color rgb="FFFF7128"/>
      </colorScale>
    </cfRule>
  </conditionalFormatting>
  <conditionalFormatting sqref="N37">
    <cfRule type="colorScale" priority="15">
      <colorScale>
        <cfvo type="min"/>
        <cfvo type="max"/>
        <color rgb="FFFFEF9C"/>
        <color rgb="FFFF7128"/>
      </colorScale>
    </cfRule>
  </conditionalFormatting>
  <conditionalFormatting sqref="O37">
    <cfRule type="colorScale" priority="14">
      <colorScale>
        <cfvo type="min"/>
        <cfvo type="max"/>
        <color rgb="FFFFEF9C"/>
        <color rgb="FFFF7128"/>
      </colorScale>
    </cfRule>
  </conditionalFormatting>
  <conditionalFormatting sqref="P37">
    <cfRule type="colorScale" priority="13">
      <colorScale>
        <cfvo type="min"/>
        <cfvo type="max"/>
        <color rgb="FFFFEF9C"/>
        <color rgb="FFFF7128"/>
      </colorScale>
    </cfRule>
  </conditionalFormatting>
  <conditionalFormatting sqref="Q37">
    <cfRule type="colorScale" priority="12">
      <colorScale>
        <cfvo type="min"/>
        <cfvo type="max"/>
        <color rgb="FFFFEF9C"/>
        <color rgb="FFFF7128"/>
      </colorScale>
    </cfRule>
  </conditionalFormatting>
  <conditionalFormatting sqref="R37">
    <cfRule type="colorScale" priority="11">
      <colorScale>
        <cfvo type="min"/>
        <cfvo type="max"/>
        <color rgb="FFFFEF9C"/>
        <color rgb="FFFF7128"/>
      </colorScale>
    </cfRule>
  </conditionalFormatting>
  <conditionalFormatting sqref="S37">
    <cfRule type="colorScale" priority="10">
      <colorScale>
        <cfvo type="min"/>
        <cfvo type="max"/>
        <color rgb="FFFFEF9C"/>
        <color rgb="FFFF7128"/>
      </colorScale>
    </cfRule>
  </conditionalFormatting>
  <conditionalFormatting sqref="T37">
    <cfRule type="colorScale" priority="9">
      <colorScale>
        <cfvo type="min"/>
        <cfvo type="max"/>
        <color rgb="FFFFEF9C"/>
        <color rgb="FFFF7128"/>
      </colorScale>
    </cfRule>
  </conditionalFormatting>
  <conditionalFormatting sqref="U37">
    <cfRule type="colorScale" priority="8">
      <colorScale>
        <cfvo type="min"/>
        <cfvo type="max"/>
        <color rgb="FFFFEF9C"/>
        <color rgb="FFFF7128"/>
      </colorScale>
    </cfRule>
  </conditionalFormatting>
  <conditionalFormatting sqref="V37">
    <cfRule type="colorScale" priority="7">
      <colorScale>
        <cfvo type="min"/>
        <cfvo type="max"/>
        <color rgb="FFFFEF9C"/>
        <color rgb="FFFF7128"/>
      </colorScale>
    </cfRule>
  </conditionalFormatting>
  <conditionalFormatting sqref="W37">
    <cfRule type="colorScale" priority="6">
      <colorScale>
        <cfvo type="min"/>
        <cfvo type="max"/>
        <color rgb="FFFFEF9C"/>
        <color rgb="FFFF7128"/>
      </colorScale>
    </cfRule>
  </conditionalFormatting>
  <conditionalFormatting sqref="X37">
    <cfRule type="colorScale" priority="5">
      <colorScale>
        <cfvo type="min"/>
        <cfvo type="max"/>
        <color rgb="FFFFEF9C"/>
        <color rgb="FFFF7128"/>
      </colorScale>
    </cfRule>
  </conditionalFormatting>
  <conditionalFormatting sqref="Y37">
    <cfRule type="colorScale" priority="4">
      <colorScale>
        <cfvo type="min"/>
        <cfvo type="max"/>
        <color rgb="FFFFEF9C"/>
        <color rgb="FFFF7128"/>
      </colorScale>
    </cfRule>
  </conditionalFormatting>
  <conditionalFormatting sqref="Z37">
    <cfRule type="colorScale" priority="3">
      <colorScale>
        <cfvo type="min"/>
        <cfvo type="max"/>
        <color rgb="FFFFEF9C"/>
        <color rgb="FFFF7128"/>
      </colorScale>
    </cfRule>
  </conditionalFormatting>
  <conditionalFormatting sqref="D37">
    <cfRule type="colorScale" priority="2">
      <colorScale>
        <cfvo type="min"/>
        <cfvo type="max"/>
        <color rgb="FFFFEF9C"/>
        <color rgb="FFFF7128"/>
      </colorScale>
    </cfRule>
  </conditionalFormatting>
  <conditionalFormatting sqref="C37">
    <cfRule type="colorScale" priority="1">
      <colorScale>
        <cfvo type="min"/>
        <cfvo type="max"/>
        <color rgb="FFFFEF9C"/>
        <color rgb="FFFF7128"/>
      </colorScale>
    </cfRule>
  </conditionalFormatting>
  <conditionalFormatting sqref="G28:G36">
    <cfRule type="colorScale" priority="193">
      <colorScale>
        <cfvo type="min"/>
        <cfvo type="max"/>
        <color rgb="FFFFEF9C"/>
        <color rgb="FFFF7128"/>
      </colorScale>
    </cfRule>
  </conditionalFormatting>
  <conditionalFormatting sqref="H28:H36">
    <cfRule type="colorScale" priority="194">
      <colorScale>
        <cfvo type="min"/>
        <cfvo type="max"/>
        <color rgb="FFFFEF9C"/>
        <color rgb="FFFF7128"/>
      </colorScale>
    </cfRule>
  </conditionalFormatting>
  <conditionalFormatting sqref="I28:I36">
    <cfRule type="colorScale" priority="195">
      <colorScale>
        <cfvo type="min"/>
        <cfvo type="max"/>
        <color rgb="FFFFEF9C"/>
        <color rgb="FFFF7128"/>
      </colorScale>
    </cfRule>
  </conditionalFormatting>
  <conditionalFormatting sqref="J28:J36">
    <cfRule type="colorScale" priority="196">
      <colorScale>
        <cfvo type="min"/>
        <cfvo type="max"/>
        <color rgb="FFFFEF9C"/>
        <color rgb="FFFF7128"/>
      </colorScale>
    </cfRule>
  </conditionalFormatting>
  <conditionalFormatting sqref="K28:K36">
    <cfRule type="colorScale" priority="197">
      <colorScale>
        <cfvo type="min"/>
        <cfvo type="max"/>
        <color rgb="FFFFEF9C"/>
        <color rgb="FFFF7128"/>
      </colorScale>
    </cfRule>
  </conditionalFormatting>
  <conditionalFormatting sqref="L28:L36">
    <cfRule type="colorScale" priority="198">
      <colorScale>
        <cfvo type="min"/>
        <cfvo type="max"/>
        <color rgb="FFFFEF9C"/>
        <color rgb="FFFF7128"/>
      </colorScale>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tabSelected="1" workbookViewId="0">
      <selection activeCell="B4" sqref="B4"/>
    </sheetView>
  </sheetViews>
  <sheetFormatPr defaultRowHeight="14.4" x14ac:dyDescent="0.3"/>
  <cols>
    <col min="1" max="1" width="26" customWidth="1"/>
    <col min="2" max="2" width="47.44140625" customWidth="1"/>
  </cols>
  <sheetData>
    <row r="1" spans="1:2" x14ac:dyDescent="0.3">
      <c r="A1" s="267" t="s">
        <v>178</v>
      </c>
      <c r="B1" s="267" t="s">
        <v>179</v>
      </c>
    </row>
    <row r="2" spans="1:2" ht="28.8" x14ac:dyDescent="0.3">
      <c r="A2" s="267" t="s">
        <v>159</v>
      </c>
      <c r="B2" s="268" t="s">
        <v>160</v>
      </c>
    </row>
    <row r="3" spans="1:2" ht="43.2" x14ac:dyDescent="0.3">
      <c r="A3" s="267" t="s">
        <v>161</v>
      </c>
      <c r="B3" s="268" t="s">
        <v>181</v>
      </c>
    </row>
    <row r="4" spans="1:2" ht="115.2" x14ac:dyDescent="0.3">
      <c r="A4" s="269" t="s">
        <v>162</v>
      </c>
      <c r="B4" s="268" t="s">
        <v>163</v>
      </c>
    </row>
    <row r="5" spans="1:2" ht="28.8" x14ac:dyDescent="0.3">
      <c r="A5" s="267" t="s">
        <v>164</v>
      </c>
      <c r="B5" s="268" t="s">
        <v>165</v>
      </c>
    </row>
    <row r="6" spans="1:2" x14ac:dyDescent="0.3">
      <c r="A6" s="267" t="s">
        <v>166</v>
      </c>
      <c r="B6" s="268" t="s">
        <v>167</v>
      </c>
    </row>
    <row r="7" spans="1:2" ht="28.8" x14ac:dyDescent="0.3">
      <c r="A7" s="267" t="s">
        <v>168</v>
      </c>
      <c r="B7" s="268" t="s">
        <v>169</v>
      </c>
    </row>
    <row r="8" spans="1:2" ht="28.8" x14ac:dyDescent="0.3">
      <c r="A8" s="267" t="s">
        <v>170</v>
      </c>
      <c r="B8" s="268" t="s">
        <v>171</v>
      </c>
    </row>
    <row r="9" spans="1:2" ht="28.8" x14ac:dyDescent="0.3">
      <c r="A9" s="267" t="s">
        <v>172</v>
      </c>
      <c r="B9" s="268" t="s">
        <v>173</v>
      </c>
    </row>
    <row r="10" spans="1:2" ht="115.2" x14ac:dyDescent="0.3">
      <c r="A10" s="269" t="s">
        <v>174</v>
      </c>
      <c r="B10" s="268" t="s">
        <v>175</v>
      </c>
    </row>
    <row r="11" spans="1:2" ht="28.8" x14ac:dyDescent="0.3">
      <c r="A11" s="270" t="s">
        <v>176</v>
      </c>
      <c r="B11" s="268" t="s">
        <v>177</v>
      </c>
    </row>
  </sheetData>
  <sheetProtection password="EE4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70" zoomScaleNormal="70" workbookViewId="0">
      <selection activeCell="AG58" sqref="AG58"/>
    </sheetView>
  </sheetViews>
  <sheetFormatPr defaultRowHeight="14.4" x14ac:dyDescent="0.3"/>
  <sheetData/>
  <sheetProtection password="EE40" sheet="1" objects="1" scenario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8"/>
  <sheetViews>
    <sheetView workbookViewId="0">
      <selection activeCell="E11" sqref="E11"/>
    </sheetView>
  </sheetViews>
  <sheetFormatPr defaultColWidth="29.44140625" defaultRowHeight="14.4" x14ac:dyDescent="0.3"/>
  <cols>
    <col min="1" max="1" width="26" style="232" bestFit="1" customWidth="1"/>
    <col min="2" max="2" width="9.44140625" style="232" bestFit="1" customWidth="1"/>
    <col min="3" max="4" width="12" style="232" bestFit="1" customWidth="1"/>
    <col min="5" max="5" width="6.33203125" style="232" bestFit="1" customWidth="1"/>
    <col min="6" max="6" width="11.33203125" style="232" bestFit="1" customWidth="1"/>
    <col min="7" max="7" width="6.109375" style="232" bestFit="1" customWidth="1"/>
    <col min="8" max="8" width="13.33203125" style="232" bestFit="1" customWidth="1"/>
    <col min="9" max="9" width="6.88671875" style="232" customWidth="1"/>
    <col min="10" max="10" width="6.109375" style="232" bestFit="1" customWidth="1"/>
    <col min="11" max="11" width="13.33203125" style="232" bestFit="1" customWidth="1"/>
    <col min="12" max="12" width="7" style="232" customWidth="1"/>
    <col min="13" max="14" width="10" style="232" bestFit="1" customWidth="1"/>
    <col min="15" max="15" width="6.88671875" style="232" bestFit="1" customWidth="1"/>
    <col min="16" max="16" width="10.5546875" style="232" bestFit="1" customWidth="1"/>
    <col min="17" max="17" width="8.5546875" style="232" bestFit="1" customWidth="1"/>
    <col min="18" max="18" width="5.109375" style="232" bestFit="1" customWidth="1"/>
    <col min="19" max="19" width="8.33203125" style="232" bestFit="1" customWidth="1"/>
    <col min="20" max="21" width="10" style="232" bestFit="1" customWidth="1"/>
    <col min="22" max="22" width="6.88671875" style="232" bestFit="1" customWidth="1"/>
    <col min="23" max="23" width="10.5546875" style="232" bestFit="1" customWidth="1"/>
    <col min="24" max="24" width="8.5546875" style="232" bestFit="1" customWidth="1"/>
    <col min="25" max="25" width="5.109375" style="232" bestFit="1" customWidth="1"/>
    <col min="26" max="26" width="8.33203125" style="232" bestFit="1" customWidth="1"/>
    <col min="27" max="28" width="19.33203125" style="232" bestFit="1" customWidth="1"/>
    <col min="29" max="16384" width="29.44140625" style="232"/>
  </cols>
  <sheetData>
    <row r="1" spans="1:30" ht="20.399999999999999" x14ac:dyDescent="0.3">
      <c r="A1" s="229"/>
      <c r="B1" s="230"/>
      <c r="C1" s="231" t="s">
        <v>87</v>
      </c>
      <c r="D1" s="235" t="s">
        <v>182</v>
      </c>
      <c r="E1" s="230"/>
      <c r="F1" s="285" t="s">
        <v>153</v>
      </c>
      <c r="G1" s="288" t="s">
        <v>79</v>
      </c>
      <c r="H1" s="287"/>
      <c r="I1" s="284"/>
      <c r="J1" s="289" t="s">
        <v>80</v>
      </c>
      <c r="K1" s="287"/>
      <c r="L1" s="284"/>
      <c r="M1" s="275" t="s">
        <v>157</v>
      </c>
      <c r="N1" s="287"/>
      <c r="O1" s="287"/>
      <c r="P1" s="287"/>
      <c r="Q1" s="287"/>
      <c r="R1" s="287"/>
      <c r="S1" s="284"/>
      <c r="T1" s="275" t="s">
        <v>158</v>
      </c>
      <c r="U1" s="287"/>
      <c r="V1" s="287"/>
      <c r="W1" s="287"/>
      <c r="X1" s="287"/>
      <c r="Y1" s="287"/>
      <c r="Z1" s="284"/>
      <c r="AA1" s="275" t="s">
        <v>149</v>
      </c>
      <c r="AB1" s="284"/>
      <c r="AC1" s="275" t="s">
        <v>180</v>
      </c>
      <c r="AD1" s="284"/>
    </row>
    <row r="2" spans="1:30" ht="29.4" thickBot="1" x14ac:dyDescent="0.35">
      <c r="A2" s="12" t="s">
        <v>12</v>
      </c>
      <c r="B2" s="13" t="s">
        <v>13</v>
      </c>
      <c r="C2" s="236" t="s">
        <v>65</v>
      </c>
      <c r="D2" s="20" t="s">
        <v>65</v>
      </c>
      <c r="E2" s="13" t="s">
        <v>14</v>
      </c>
      <c r="F2" s="286"/>
      <c r="G2" s="12" t="s">
        <v>154</v>
      </c>
      <c r="H2" s="14" t="s">
        <v>155</v>
      </c>
      <c r="I2" s="20" t="s">
        <v>156</v>
      </c>
      <c r="J2" s="12" t="s">
        <v>154</v>
      </c>
      <c r="K2" s="14" t="s">
        <v>155</v>
      </c>
      <c r="L2" s="20" t="s">
        <v>156</v>
      </c>
      <c r="M2" s="12" t="s">
        <v>5</v>
      </c>
      <c r="N2" s="17" t="s">
        <v>6</v>
      </c>
      <c r="O2" s="17" t="s">
        <v>7</v>
      </c>
      <c r="P2" s="17" t="s">
        <v>8</v>
      </c>
      <c r="Q2" s="17" t="s">
        <v>9</v>
      </c>
      <c r="R2" s="17" t="s">
        <v>10</v>
      </c>
      <c r="S2" s="253" t="s">
        <v>11</v>
      </c>
      <c r="T2" s="12" t="s">
        <v>5</v>
      </c>
      <c r="U2" s="17" t="s">
        <v>6</v>
      </c>
      <c r="V2" s="17" t="s">
        <v>7</v>
      </c>
      <c r="W2" s="17" t="s">
        <v>8</v>
      </c>
      <c r="X2" s="17" t="s">
        <v>9</v>
      </c>
      <c r="Y2" s="17" t="s">
        <v>10</v>
      </c>
      <c r="Z2" s="253" t="s">
        <v>11</v>
      </c>
      <c r="AA2" s="17" t="s">
        <v>150</v>
      </c>
      <c r="AB2" s="253" t="s">
        <v>151</v>
      </c>
      <c r="AC2" s="17" t="s">
        <v>150</v>
      </c>
      <c r="AD2" s="253" t="s">
        <v>151</v>
      </c>
    </row>
    <row r="3" spans="1:30" x14ac:dyDescent="0.3">
      <c r="A3" s="233" t="s">
        <v>52</v>
      </c>
      <c r="B3" s="46" t="s">
        <v>37</v>
      </c>
      <c r="C3" s="237">
        <v>21.967395184679404</v>
      </c>
      <c r="D3" s="238">
        <v>21.967395184696191</v>
      </c>
      <c r="E3" s="46" t="s">
        <v>51</v>
      </c>
      <c r="F3" s="148" t="s">
        <v>139</v>
      </c>
      <c r="G3" s="247">
        <v>0</v>
      </c>
      <c r="H3" s="248">
        <v>5.6760200279146128E-3</v>
      </c>
      <c r="I3" s="249">
        <v>4.8369857768301707E-3</v>
      </c>
      <c r="J3" s="248">
        <v>0</v>
      </c>
      <c r="K3" s="248">
        <v>5.6760200279146128E-3</v>
      </c>
      <c r="L3" s="249">
        <v>5.6924442807010909E-4</v>
      </c>
      <c r="M3" s="247">
        <v>0</v>
      </c>
      <c r="N3" s="248">
        <v>0</v>
      </c>
      <c r="O3" s="248">
        <v>0</v>
      </c>
      <c r="P3" s="248">
        <v>0</v>
      </c>
      <c r="Q3" s="248">
        <v>0</v>
      </c>
      <c r="R3" s="248">
        <v>0</v>
      </c>
      <c r="S3" s="249">
        <v>0</v>
      </c>
      <c r="T3" s="247">
        <v>8.3141979940185715E-5</v>
      </c>
      <c r="U3" s="248">
        <v>9.8586787394160718E-5</v>
      </c>
      <c r="V3" s="248">
        <v>1.7576162805018794E-5</v>
      </c>
      <c r="W3" s="248">
        <v>9.4127446857543429E-6</v>
      </c>
      <c r="X3" s="248">
        <v>6.0624276822017621E-5</v>
      </c>
      <c r="Y3" s="248">
        <v>1.0126726696731411E-5</v>
      </c>
      <c r="Z3" s="249">
        <v>6.0936189030176299E-5</v>
      </c>
      <c r="AA3" s="239">
        <f>I3/C3</f>
        <v>2.2018931858628385E-4</v>
      </c>
      <c r="AB3" s="240">
        <f>L3/C3</f>
        <v>2.5913150980554763E-5</v>
      </c>
      <c r="AC3" s="239">
        <f>H3/C3</f>
        <v>2.5838384479345134E-4</v>
      </c>
      <c r="AD3" s="240">
        <f>K3/C3</f>
        <v>2.5838384479345134E-4</v>
      </c>
    </row>
    <row r="4" spans="1:30" x14ac:dyDescent="0.3">
      <c r="A4" s="233" t="s">
        <v>95</v>
      </c>
      <c r="B4" s="46" t="s">
        <v>37</v>
      </c>
      <c r="C4" s="237">
        <v>2.4673660862597364</v>
      </c>
      <c r="D4" s="238">
        <v>2.4673660862597364</v>
      </c>
      <c r="E4" s="46" t="s">
        <v>51</v>
      </c>
      <c r="F4" s="148" t="s">
        <v>141</v>
      </c>
      <c r="G4" s="247">
        <v>0</v>
      </c>
      <c r="H4" s="248">
        <v>8.2343975438146574E-4</v>
      </c>
      <c r="I4" s="249">
        <v>8.1138395807121638E-4</v>
      </c>
      <c r="J4" s="248">
        <v>0</v>
      </c>
      <c r="K4" s="248">
        <v>8.2343975438146574E-4</v>
      </c>
      <c r="L4" s="249">
        <v>6.0386994975571471E-5</v>
      </c>
      <c r="M4" s="247">
        <v>0</v>
      </c>
      <c r="N4" s="248">
        <v>6.1899999999999987E-4</v>
      </c>
      <c r="O4" s="248">
        <v>1.12E-4</v>
      </c>
      <c r="P4" s="248">
        <v>0</v>
      </c>
      <c r="Q4" s="248">
        <v>0</v>
      </c>
      <c r="R4" s="248">
        <v>4.3100000000000001E-4</v>
      </c>
      <c r="S4" s="249">
        <v>0</v>
      </c>
      <c r="T4" s="247">
        <v>2.1799478263706472E-4</v>
      </c>
      <c r="U4" s="248">
        <v>2.1680439160428979E-4</v>
      </c>
      <c r="V4" s="248">
        <v>3.0785593420321824E-5</v>
      </c>
      <c r="W4" s="248">
        <v>8.2085645010181582E-6</v>
      </c>
      <c r="X4" s="248">
        <v>1.0149573959700067E-5</v>
      </c>
      <c r="Y4" s="248">
        <v>4.7318182848889008E-5</v>
      </c>
      <c r="Z4" s="249">
        <v>1.3560765332511695E-4</v>
      </c>
      <c r="AA4" s="239">
        <f t="shared" ref="AA4:AA27" si="0">I4/C4</f>
        <v>3.2884619862032222E-4</v>
      </c>
      <c r="AB4" s="240">
        <f t="shared" ref="AB4:AB27" si="1">L4/C4</f>
        <v>2.4474274535851998E-5</v>
      </c>
      <c r="AC4" s="239">
        <f t="shared" ref="AC4:AC27" si="2">H4/C4</f>
        <v>3.3373229816484692E-4</v>
      </c>
      <c r="AD4" s="240">
        <f t="shared" ref="AD4:AD27" si="3">K4/C4</f>
        <v>3.3373229816484692E-4</v>
      </c>
    </row>
    <row r="5" spans="1:30" x14ac:dyDescent="0.3">
      <c r="A5" s="233" t="s">
        <v>49</v>
      </c>
      <c r="B5" s="46" t="s">
        <v>37</v>
      </c>
      <c r="C5" s="237">
        <v>72.39463672800774</v>
      </c>
      <c r="D5" s="238">
        <v>58.93795133533429</v>
      </c>
      <c r="E5" s="46" t="s">
        <v>51</v>
      </c>
      <c r="F5" s="148" t="s">
        <v>142</v>
      </c>
      <c r="G5" s="247">
        <v>1.8002121625282017E-2</v>
      </c>
      <c r="H5" s="248">
        <v>9.2060909666171146E-3</v>
      </c>
      <c r="I5" s="249">
        <v>1.1246924586064666E-2</v>
      </c>
      <c r="J5" s="248">
        <v>0</v>
      </c>
      <c r="K5" s="248">
        <v>8.7076196837818764E-3</v>
      </c>
      <c r="L5" s="249">
        <v>3.0539141326401645E-3</v>
      </c>
      <c r="M5" s="247">
        <v>6.0003428461820572E-3</v>
      </c>
      <c r="N5" s="248">
        <v>4.2114933726788897E-3</v>
      </c>
      <c r="O5" s="248">
        <v>1.9834449888090897E-3</v>
      </c>
      <c r="P5" s="248">
        <v>1.1947108725105986E-3</v>
      </c>
      <c r="Q5" s="248">
        <v>0</v>
      </c>
      <c r="R5" s="248">
        <v>2.7847245607540319E-3</v>
      </c>
      <c r="S5" s="249">
        <v>7.0500029372698178E-3</v>
      </c>
      <c r="T5" s="247">
        <v>3.5323352944959343E-4</v>
      </c>
      <c r="U5" s="248">
        <v>8.9638076359388496E-5</v>
      </c>
      <c r="V5" s="248">
        <v>1.1141242827834658E-4</v>
      </c>
      <c r="W5" s="248">
        <v>3.4766004441866389E-5</v>
      </c>
      <c r="X5" s="248">
        <v>9.2332711798483771E-5</v>
      </c>
      <c r="Y5" s="248">
        <v>5.7822425569002594E-5</v>
      </c>
      <c r="Z5" s="249">
        <v>4.945383972110492E-4</v>
      </c>
      <c r="AA5" s="239">
        <f t="shared" si="0"/>
        <v>1.5535577073644603E-4</v>
      </c>
      <c r="AB5" s="240">
        <f t="shared" si="1"/>
        <v>4.218425936874242E-5</v>
      </c>
      <c r="AC5" s="239">
        <f t="shared" si="2"/>
        <v>1.2716537277761489E-4</v>
      </c>
      <c r="AD5" s="240">
        <f t="shared" si="3"/>
        <v>1.2027990024312269E-4</v>
      </c>
    </row>
    <row r="6" spans="1:30" x14ac:dyDescent="0.3">
      <c r="A6" s="233" t="s">
        <v>85</v>
      </c>
      <c r="B6" s="46" t="s">
        <v>37</v>
      </c>
      <c r="C6" s="237">
        <f>'Total Areas'!D29</f>
        <v>17.751540612442341</v>
      </c>
      <c r="D6" s="238">
        <f>C6</f>
        <v>17.751540612442341</v>
      </c>
      <c r="E6" s="46" t="s">
        <v>51</v>
      </c>
      <c r="F6" s="148" t="s">
        <v>183</v>
      </c>
      <c r="G6" s="247" t="s">
        <v>27</v>
      </c>
      <c r="H6" s="248" t="s">
        <v>27</v>
      </c>
      <c r="I6" s="249" t="s">
        <v>27</v>
      </c>
      <c r="J6" s="248" t="s">
        <v>27</v>
      </c>
      <c r="K6" s="248" t="s">
        <v>27</v>
      </c>
      <c r="L6" s="249" t="s">
        <v>27</v>
      </c>
      <c r="M6" s="247" t="s">
        <v>27</v>
      </c>
      <c r="N6" s="248" t="s">
        <v>27</v>
      </c>
      <c r="O6" s="248" t="s">
        <v>27</v>
      </c>
      <c r="P6" s="248" t="s">
        <v>27</v>
      </c>
      <c r="Q6" s="248" t="s">
        <v>27</v>
      </c>
      <c r="R6" s="248" t="s">
        <v>27</v>
      </c>
      <c r="S6" s="249" t="s">
        <v>27</v>
      </c>
      <c r="T6" s="247" t="s">
        <v>27</v>
      </c>
      <c r="U6" s="248" t="s">
        <v>27</v>
      </c>
      <c r="V6" s="248" t="s">
        <v>27</v>
      </c>
      <c r="W6" s="248" t="s">
        <v>27</v>
      </c>
      <c r="X6" s="248" t="s">
        <v>27</v>
      </c>
      <c r="Y6" s="248" t="s">
        <v>27</v>
      </c>
      <c r="Z6" s="249" t="s">
        <v>27</v>
      </c>
      <c r="AA6" s="239" t="s">
        <v>27</v>
      </c>
      <c r="AB6" s="240" t="s">
        <v>27</v>
      </c>
      <c r="AC6" s="239" t="s">
        <v>27</v>
      </c>
      <c r="AD6" s="240" t="s">
        <v>27</v>
      </c>
    </row>
    <row r="7" spans="1:30" ht="15" thickBot="1" x14ac:dyDescent="0.35">
      <c r="A7" s="233" t="s">
        <v>50</v>
      </c>
      <c r="B7" s="46" t="s">
        <v>37</v>
      </c>
      <c r="C7" s="237">
        <v>88.747147779287715</v>
      </c>
      <c r="D7" s="238">
        <v>75.131834618208075</v>
      </c>
      <c r="E7" s="46" t="s">
        <v>51</v>
      </c>
      <c r="F7" s="148" t="s">
        <v>142</v>
      </c>
      <c r="G7" s="247">
        <v>7.4216109791130072E-3</v>
      </c>
      <c r="H7" s="248">
        <v>1.5671906847910998E-2</v>
      </c>
      <c r="I7" s="249">
        <v>1.6410121668632035E-2</v>
      </c>
      <c r="J7" s="248">
        <v>0</v>
      </c>
      <c r="K7" s="248">
        <v>1.5671906847910998E-2</v>
      </c>
      <c r="L7" s="249">
        <v>6.609254057714487E-3</v>
      </c>
      <c r="M7" s="247">
        <v>2.8782714398642841E-4</v>
      </c>
      <c r="N7" s="248">
        <v>2.8118281770888345E-4</v>
      </c>
      <c r="O7" s="248">
        <v>1.8269016771778801E-4</v>
      </c>
      <c r="P7" s="248">
        <v>2.2082022068914268E-4</v>
      </c>
      <c r="Q7" s="248">
        <v>0</v>
      </c>
      <c r="R7" s="248">
        <v>0</v>
      </c>
      <c r="S7" s="249">
        <v>0</v>
      </c>
      <c r="T7" s="247">
        <v>4.4279639579741245E-3</v>
      </c>
      <c r="U7" s="248">
        <v>2.7954784980329175E-3</v>
      </c>
      <c r="V7" s="248">
        <v>7.0271363160634972E-3</v>
      </c>
      <c r="W7" s="248">
        <v>8.713238226915243E-4</v>
      </c>
      <c r="X7" s="248">
        <v>2.2847939643964072E-3</v>
      </c>
      <c r="Y7" s="248">
        <v>1.9327011404680536E-3</v>
      </c>
      <c r="Z7" s="249">
        <v>1.1628937240355375E-2</v>
      </c>
      <c r="AA7" s="239">
        <f t="shared" si="0"/>
        <v>1.8490872190556098E-4</v>
      </c>
      <c r="AB7" s="240">
        <f t="shared" si="1"/>
        <v>7.447286164228694E-5</v>
      </c>
      <c r="AC7" s="239">
        <f t="shared" si="2"/>
        <v>1.7659054110546403E-4</v>
      </c>
      <c r="AD7" s="240">
        <f t="shared" si="3"/>
        <v>1.7659054110546403E-4</v>
      </c>
    </row>
    <row r="8" spans="1:30" x14ac:dyDescent="0.3">
      <c r="A8" s="255" t="s">
        <v>39</v>
      </c>
      <c r="B8" s="256" t="s">
        <v>37</v>
      </c>
      <c r="C8" s="257">
        <v>80.586734010599585</v>
      </c>
      <c r="D8" s="258">
        <v>80.360892720620811</v>
      </c>
      <c r="E8" s="256" t="s">
        <v>48</v>
      </c>
      <c r="F8" s="147" t="s">
        <v>144</v>
      </c>
      <c r="G8" s="259">
        <v>0.17928422218167933</v>
      </c>
      <c r="H8" s="260">
        <v>2.3158929562157239E-2</v>
      </c>
      <c r="I8" s="261">
        <v>2.4715259430398151E-2</v>
      </c>
      <c r="J8" s="260">
        <v>2.3884848285319199E-2</v>
      </c>
      <c r="K8" s="260">
        <v>1.8600075352411771E-2</v>
      </c>
      <c r="L8" s="261">
        <v>1.3540084169456552E-2</v>
      </c>
      <c r="M8" s="259">
        <v>3.912479555523804E-3</v>
      </c>
      <c r="N8" s="260">
        <v>6.9218917184550263E-4</v>
      </c>
      <c r="O8" s="260">
        <v>4.9385844238086733E-3</v>
      </c>
      <c r="P8" s="260">
        <v>2.1954833266963946E-3</v>
      </c>
      <c r="Q8" s="260">
        <v>0</v>
      </c>
      <c r="R8" s="260">
        <v>2.5178191523184189E-3</v>
      </c>
      <c r="S8" s="261">
        <v>1.1611798991394051E-4</v>
      </c>
      <c r="T8" s="259">
        <v>5.362074199240785E-3</v>
      </c>
      <c r="U8" s="260">
        <v>5.8044364608171731E-3</v>
      </c>
      <c r="V8" s="260">
        <v>8.899946817006418E-3</v>
      </c>
      <c r="W8" s="260">
        <v>3.3374701773531473E-3</v>
      </c>
      <c r="X8" s="260">
        <v>2.2775250370560404E-3</v>
      </c>
      <c r="Y8" s="260">
        <v>3.1764124371436086E-3</v>
      </c>
      <c r="Z8" s="261">
        <v>2.1270125862505643E-3</v>
      </c>
      <c r="AA8" s="262">
        <f t="shared" si="0"/>
        <v>3.06691414335607E-4</v>
      </c>
      <c r="AB8" s="263">
        <f t="shared" si="1"/>
        <v>1.6801877301139445E-4</v>
      </c>
      <c r="AC8" s="262">
        <f t="shared" si="2"/>
        <v>2.8737893210948516E-4</v>
      </c>
      <c r="AD8" s="263">
        <f t="shared" si="3"/>
        <v>2.3080815447819612E-4</v>
      </c>
    </row>
    <row r="9" spans="1:30" x14ac:dyDescent="0.3">
      <c r="A9" s="233" t="s">
        <v>81</v>
      </c>
      <c r="B9" s="46" t="s">
        <v>37</v>
      </c>
      <c r="C9" s="237">
        <v>26.813464936262818</v>
      </c>
      <c r="D9" s="238">
        <v>22.881499993147937</v>
      </c>
      <c r="E9" s="46" t="s">
        <v>48</v>
      </c>
      <c r="F9" s="148" t="s">
        <v>143</v>
      </c>
      <c r="G9" s="247">
        <v>2.500770913919468E-2</v>
      </c>
      <c r="H9" s="248">
        <v>7.9957973381426448E-3</v>
      </c>
      <c r="I9" s="249">
        <v>6.9076861930219748E-3</v>
      </c>
      <c r="J9" s="248">
        <v>1.6167560800970787E-3</v>
      </c>
      <c r="K9" s="248">
        <v>7.884119927311679E-3</v>
      </c>
      <c r="L9" s="249">
        <v>3.3913985861342365E-3</v>
      </c>
      <c r="M9" s="247">
        <v>1.4460085115993659E-3</v>
      </c>
      <c r="N9" s="248">
        <v>1.3891281767862457E-3</v>
      </c>
      <c r="O9" s="248">
        <v>1.0767903382807826E-2</v>
      </c>
      <c r="P9" s="248">
        <v>1.1676068728516044E-3</v>
      </c>
      <c r="Q9" s="248">
        <v>0</v>
      </c>
      <c r="R9" s="248">
        <v>3.048497944287991E-3</v>
      </c>
      <c r="S9" s="249">
        <v>3.5736210353053209E-4</v>
      </c>
      <c r="T9" s="247">
        <v>6.8593347283572E-3</v>
      </c>
      <c r="U9" s="248">
        <v>7.7636209168669163E-3</v>
      </c>
      <c r="V9" s="248">
        <v>8.3508727014654435E-3</v>
      </c>
      <c r="W9" s="248">
        <v>1.5914410300340389E-3</v>
      </c>
      <c r="X9" s="248">
        <v>3.983515909391969E-4</v>
      </c>
      <c r="Y9" s="248">
        <v>4.5938180960971246E-3</v>
      </c>
      <c r="Z9" s="249">
        <v>4.60156093361526E-3</v>
      </c>
      <c r="AA9" s="239">
        <f t="shared" si="0"/>
        <v>2.5762005057690049E-4</v>
      </c>
      <c r="AB9" s="240">
        <f t="shared" si="1"/>
        <v>1.2648117631181908E-4</v>
      </c>
      <c r="AC9" s="239">
        <f t="shared" si="2"/>
        <v>2.9820082399455367E-4</v>
      </c>
      <c r="AD9" s="240">
        <f t="shared" si="3"/>
        <v>2.9403584900544169E-4</v>
      </c>
    </row>
    <row r="10" spans="1:30" x14ac:dyDescent="0.3">
      <c r="A10" s="233" t="s">
        <v>31</v>
      </c>
      <c r="B10" s="46" t="s">
        <v>25</v>
      </c>
      <c r="C10" s="237">
        <v>66.869240575577706</v>
      </c>
      <c r="D10" s="238">
        <v>66.297102983431373</v>
      </c>
      <c r="E10" s="46" t="s">
        <v>48</v>
      </c>
      <c r="F10" s="148" t="s">
        <v>144</v>
      </c>
      <c r="G10" s="247">
        <v>3.242169781774485E-2</v>
      </c>
      <c r="H10" s="248">
        <v>1.1439765527765487E-2</v>
      </c>
      <c r="I10" s="249">
        <v>1.3465255510108068E-2</v>
      </c>
      <c r="J10" s="248">
        <v>2.5240586206653426E-2</v>
      </c>
      <c r="K10" s="248">
        <v>1.0533390662213279E-2</v>
      </c>
      <c r="L10" s="249">
        <v>8.4234185639977567E-3</v>
      </c>
      <c r="M10" s="247" t="s">
        <v>27</v>
      </c>
      <c r="N10" s="248" t="s">
        <v>27</v>
      </c>
      <c r="O10" s="248" t="s">
        <v>27</v>
      </c>
      <c r="P10" s="248" t="s">
        <v>27</v>
      </c>
      <c r="Q10" s="248" t="s">
        <v>27</v>
      </c>
      <c r="R10" s="248" t="s">
        <v>27</v>
      </c>
      <c r="S10" s="249" t="s">
        <v>27</v>
      </c>
      <c r="T10" s="247" t="s">
        <v>27</v>
      </c>
      <c r="U10" s="248" t="s">
        <v>27</v>
      </c>
      <c r="V10" s="248" t="s">
        <v>27</v>
      </c>
      <c r="W10" s="248" t="s">
        <v>27</v>
      </c>
      <c r="X10" s="248" t="s">
        <v>27</v>
      </c>
      <c r="Y10" s="248" t="s">
        <v>27</v>
      </c>
      <c r="Z10" s="249" t="s">
        <v>27</v>
      </c>
      <c r="AA10" s="239">
        <f t="shared" si="0"/>
        <v>2.0136695727670506E-4</v>
      </c>
      <c r="AB10" s="240">
        <f t="shared" si="1"/>
        <v>1.2596850945955257E-4</v>
      </c>
      <c r="AC10" s="239">
        <f t="shared" si="2"/>
        <v>1.7107664793704225E-4</v>
      </c>
      <c r="AD10" s="240">
        <f t="shared" si="3"/>
        <v>1.5752221158109477E-4</v>
      </c>
    </row>
    <row r="11" spans="1:30" ht="15" thickBot="1" x14ac:dyDescent="0.35">
      <c r="A11" s="234" t="s">
        <v>47</v>
      </c>
      <c r="B11" s="241" t="s">
        <v>37</v>
      </c>
      <c r="C11" s="242">
        <v>12.536395410948526</v>
      </c>
      <c r="D11" s="243">
        <v>4.7717198204562372</v>
      </c>
      <c r="E11" s="241" t="s">
        <v>48</v>
      </c>
      <c r="F11" s="149" t="s">
        <v>144</v>
      </c>
      <c r="G11" s="250">
        <v>2.2540910159533821E-2</v>
      </c>
      <c r="H11" s="251">
        <v>1.2398982992560452E-3</v>
      </c>
      <c r="I11" s="252">
        <v>1.8374813326384595E-3</v>
      </c>
      <c r="J11" s="251">
        <v>0</v>
      </c>
      <c r="K11" s="251">
        <v>5.6630620680361333E-4</v>
      </c>
      <c r="L11" s="252">
        <v>6.0174419052213624E-4</v>
      </c>
      <c r="M11" s="250">
        <v>2.3280976243524306E-4</v>
      </c>
      <c r="N11" s="251">
        <v>3.0283332655701951E-4</v>
      </c>
      <c r="O11" s="251">
        <v>3.1112647531112895E-4</v>
      </c>
      <c r="P11" s="251">
        <v>5.9995142615029587E-4</v>
      </c>
      <c r="Q11" s="251">
        <v>0</v>
      </c>
      <c r="R11" s="251">
        <v>4.5758383208903531E-5</v>
      </c>
      <c r="S11" s="252">
        <v>0</v>
      </c>
      <c r="T11" s="250">
        <v>1.901653238681729E-3</v>
      </c>
      <c r="U11" s="251">
        <v>1.3401738322140712E-3</v>
      </c>
      <c r="V11" s="251">
        <v>2.8277906005956923E-3</v>
      </c>
      <c r="W11" s="251">
        <v>6.4902106030272392E-4</v>
      </c>
      <c r="X11" s="251">
        <v>5.3846459872641372E-4</v>
      </c>
      <c r="Y11" s="251">
        <v>9.9256555171485712E-4</v>
      </c>
      <c r="Z11" s="252">
        <v>9.3133348079817732E-4</v>
      </c>
      <c r="AA11" s="264">
        <f t="shared" si="0"/>
        <v>1.4657174350401513E-4</v>
      </c>
      <c r="AB11" s="265">
        <f t="shared" si="1"/>
        <v>4.7999777511533298E-5</v>
      </c>
      <c r="AC11" s="264">
        <f t="shared" si="2"/>
        <v>9.8903892116644106E-5</v>
      </c>
      <c r="AD11" s="265">
        <f t="shared" si="3"/>
        <v>4.5172969441362378E-5</v>
      </c>
    </row>
    <row r="12" spans="1:30" x14ac:dyDescent="0.3">
      <c r="A12" s="255" t="s">
        <v>29</v>
      </c>
      <c r="B12" s="256" t="s">
        <v>25</v>
      </c>
      <c r="C12" s="257">
        <v>101.49553996155278</v>
      </c>
      <c r="D12" s="258">
        <v>59.77284444653246</v>
      </c>
      <c r="E12" s="256" t="s">
        <v>66</v>
      </c>
      <c r="F12" s="147" t="s">
        <v>145</v>
      </c>
      <c r="G12" s="259">
        <v>0</v>
      </c>
      <c r="H12" s="260">
        <v>5.859226189426938E-3</v>
      </c>
      <c r="I12" s="261">
        <v>7.7944160853284103E-3</v>
      </c>
      <c r="J12" s="260">
        <v>0</v>
      </c>
      <c r="K12" s="260">
        <v>5.9803144595811488E-3</v>
      </c>
      <c r="L12" s="261">
        <v>1.3167400472396788E-2</v>
      </c>
      <c r="M12" s="259" t="s">
        <v>27</v>
      </c>
      <c r="N12" s="260" t="s">
        <v>27</v>
      </c>
      <c r="O12" s="260" t="s">
        <v>27</v>
      </c>
      <c r="P12" s="260" t="s">
        <v>27</v>
      </c>
      <c r="Q12" s="260" t="s">
        <v>27</v>
      </c>
      <c r="R12" s="260" t="s">
        <v>27</v>
      </c>
      <c r="S12" s="261" t="s">
        <v>27</v>
      </c>
      <c r="T12" s="259" t="s">
        <v>27</v>
      </c>
      <c r="U12" s="260" t="s">
        <v>27</v>
      </c>
      <c r="V12" s="260" t="s">
        <v>27</v>
      </c>
      <c r="W12" s="260" t="s">
        <v>27</v>
      </c>
      <c r="X12" s="260" t="s">
        <v>27</v>
      </c>
      <c r="Y12" s="260" t="s">
        <v>27</v>
      </c>
      <c r="Z12" s="261" t="s">
        <v>27</v>
      </c>
      <c r="AA12" s="262">
        <f t="shared" si="0"/>
        <v>7.6795651200840836E-5</v>
      </c>
      <c r="AB12" s="263">
        <f t="shared" si="1"/>
        <v>1.2973378413854136E-4</v>
      </c>
      <c r="AC12" s="262">
        <f t="shared" si="2"/>
        <v>5.7728903079351602E-5</v>
      </c>
      <c r="AD12" s="263">
        <f t="shared" si="3"/>
        <v>5.8921943386345192E-5</v>
      </c>
    </row>
    <row r="13" spans="1:30" x14ac:dyDescent="0.3">
      <c r="A13" s="233" t="s">
        <v>43</v>
      </c>
      <c r="B13" s="46" t="s">
        <v>37</v>
      </c>
      <c r="C13" s="237">
        <v>79.018206200126698</v>
      </c>
      <c r="D13" s="238">
        <v>79.018206200620199</v>
      </c>
      <c r="E13" s="46" t="s">
        <v>66</v>
      </c>
      <c r="F13" s="148" t="s">
        <v>142</v>
      </c>
      <c r="G13" s="247">
        <v>4.8860635353436932E-2</v>
      </c>
      <c r="H13" s="248">
        <v>1.916773567156765E-2</v>
      </c>
      <c r="I13" s="249">
        <v>2.0854203086433602E-2</v>
      </c>
      <c r="J13" s="248">
        <v>0.11200260139494915</v>
      </c>
      <c r="K13" s="248">
        <v>1.8504452267099833E-2</v>
      </c>
      <c r="L13" s="249">
        <v>1.6800812574980156E-2</v>
      </c>
      <c r="M13" s="247">
        <v>4.2034387880113124E-5</v>
      </c>
      <c r="N13" s="248">
        <v>6.746093381150537E-5</v>
      </c>
      <c r="O13" s="248">
        <v>1.2206605967899155E-4</v>
      </c>
      <c r="P13" s="248">
        <v>3.4312017831983346E-5</v>
      </c>
      <c r="Q13" s="248">
        <v>0</v>
      </c>
      <c r="R13" s="248">
        <v>2.5299585746080823E-5</v>
      </c>
      <c r="S13" s="249">
        <v>0</v>
      </c>
      <c r="T13" s="247">
        <v>2.4889716890145529E-3</v>
      </c>
      <c r="U13" s="248">
        <v>2.8456527823219539E-3</v>
      </c>
      <c r="V13" s="248">
        <v>3.3611843934125579E-3</v>
      </c>
      <c r="W13" s="248">
        <v>1.0042906715771343E-3</v>
      </c>
      <c r="X13" s="248">
        <v>9.7763465264833578E-4</v>
      </c>
      <c r="Y13" s="248">
        <v>1.0632181241194091E-3</v>
      </c>
      <c r="Z13" s="249">
        <v>1.9768506970231528E-3</v>
      </c>
      <c r="AA13" s="239">
        <f t="shared" si="0"/>
        <v>2.6391643254488565E-4</v>
      </c>
      <c r="AB13" s="240">
        <f t="shared" si="1"/>
        <v>2.1261951369067167E-4</v>
      </c>
      <c r="AC13" s="239">
        <f t="shared" si="2"/>
        <v>2.425736623661411E-4</v>
      </c>
      <c r="AD13" s="240">
        <f t="shared" si="3"/>
        <v>2.3417960438426358E-4</v>
      </c>
    </row>
    <row r="14" spans="1:30" x14ac:dyDescent="0.3">
      <c r="A14" s="233" t="s">
        <v>53</v>
      </c>
      <c r="B14" s="46" t="s">
        <v>37</v>
      </c>
      <c r="C14" s="237">
        <v>74.335577372379845</v>
      </c>
      <c r="D14" s="238">
        <v>74.335577376111473</v>
      </c>
      <c r="E14" s="46" t="s">
        <v>66</v>
      </c>
      <c r="F14" s="148" t="s">
        <v>141</v>
      </c>
      <c r="G14" s="247">
        <v>0</v>
      </c>
      <c r="H14" s="248">
        <v>1.0207421656461137E-2</v>
      </c>
      <c r="I14" s="249">
        <v>1.4364348636124477E-2</v>
      </c>
      <c r="J14" s="248">
        <v>0</v>
      </c>
      <c r="K14" s="248">
        <v>1.0207421656461137E-2</v>
      </c>
      <c r="L14" s="249">
        <v>1.4544701629971766E-2</v>
      </c>
      <c r="M14" s="247">
        <v>2.1100738662613698E-10</v>
      </c>
      <c r="N14" s="248">
        <v>4.1143121432379953E-6</v>
      </c>
      <c r="O14" s="248">
        <v>7.9280226931150239E-6</v>
      </c>
      <c r="P14" s="248">
        <v>2.4915656461385876E-5</v>
      </c>
      <c r="Q14" s="248">
        <v>0</v>
      </c>
      <c r="R14" s="248">
        <v>5.985399549562686E-6</v>
      </c>
      <c r="S14" s="249">
        <v>0</v>
      </c>
      <c r="T14" s="247">
        <v>1.3826704872066636E-3</v>
      </c>
      <c r="U14" s="248">
        <v>8.510061856489197E-4</v>
      </c>
      <c r="V14" s="248">
        <v>1.9024091333003331E-3</v>
      </c>
      <c r="W14" s="248">
        <v>2.2064170591540731E-4</v>
      </c>
      <c r="X14" s="248">
        <v>1.9978784922113096E-4</v>
      </c>
      <c r="Y14" s="248">
        <v>3.835433115763895E-4</v>
      </c>
      <c r="Z14" s="249">
        <v>8.3416237911864018E-4</v>
      </c>
      <c r="AA14" s="239">
        <f t="shared" si="0"/>
        <v>1.9323652474194275E-4</v>
      </c>
      <c r="AB14" s="240">
        <f t="shared" si="1"/>
        <v>1.9566272495753832E-4</v>
      </c>
      <c r="AC14" s="239">
        <f t="shared" si="2"/>
        <v>1.3731542845665459E-4</v>
      </c>
      <c r="AD14" s="240">
        <f t="shared" si="3"/>
        <v>1.3731542845665459E-4</v>
      </c>
    </row>
    <row r="15" spans="1:30" ht="15" thickBot="1" x14ac:dyDescent="0.35">
      <c r="A15" s="234" t="s">
        <v>63</v>
      </c>
      <c r="B15" s="241" t="s">
        <v>37</v>
      </c>
      <c r="C15" s="242">
        <v>45.330448118318941</v>
      </c>
      <c r="D15" s="243">
        <v>45.330448118211358</v>
      </c>
      <c r="E15" s="241" t="s">
        <v>66</v>
      </c>
      <c r="F15" s="149" t="s">
        <v>142</v>
      </c>
      <c r="G15" s="250">
        <v>5.256899185974221E-2</v>
      </c>
      <c r="H15" s="251">
        <v>1.0553592160879735E-2</v>
      </c>
      <c r="I15" s="252">
        <v>9.9275216601341712E-3</v>
      </c>
      <c r="J15" s="251">
        <v>1.2021517425582344E-2</v>
      </c>
      <c r="K15" s="251">
        <v>9.2410831990444482E-3</v>
      </c>
      <c r="L15" s="252">
        <v>1.0111113605827376E-2</v>
      </c>
      <c r="M15" s="250">
        <v>0</v>
      </c>
      <c r="N15" s="251">
        <v>0</v>
      </c>
      <c r="O15" s="251">
        <v>0</v>
      </c>
      <c r="P15" s="251">
        <v>0</v>
      </c>
      <c r="Q15" s="251">
        <v>0</v>
      </c>
      <c r="R15" s="251">
        <v>0</v>
      </c>
      <c r="S15" s="252">
        <v>0</v>
      </c>
      <c r="T15" s="250">
        <v>3.1042726884657904E-3</v>
      </c>
      <c r="U15" s="251">
        <v>5.216509879874597E-3</v>
      </c>
      <c r="V15" s="251">
        <v>4.8662513677134112E-3</v>
      </c>
      <c r="W15" s="251">
        <v>1.9402673358207983E-3</v>
      </c>
      <c r="X15" s="251">
        <v>2.1219194429062363E-3</v>
      </c>
      <c r="Y15" s="251">
        <v>1.8185580187810365E-3</v>
      </c>
      <c r="Z15" s="252">
        <v>1.6378028900158263E-3</v>
      </c>
      <c r="AA15" s="264">
        <f t="shared" si="0"/>
        <v>2.1900338673515695E-4</v>
      </c>
      <c r="AB15" s="265">
        <f t="shared" si="1"/>
        <v>2.2305346683174025E-4</v>
      </c>
      <c r="AC15" s="264">
        <f t="shared" si="2"/>
        <v>2.3281464443795821E-4</v>
      </c>
      <c r="AD15" s="265">
        <f t="shared" si="3"/>
        <v>2.0386039809101162E-4</v>
      </c>
    </row>
    <row r="16" spans="1:30" x14ac:dyDescent="0.3">
      <c r="A16" s="255" t="s">
        <v>41</v>
      </c>
      <c r="B16" s="256" t="s">
        <v>37</v>
      </c>
      <c r="C16" s="257">
        <v>85.373403217248836</v>
      </c>
      <c r="D16" s="258">
        <v>79.61749822035263</v>
      </c>
      <c r="E16" s="256" t="s">
        <v>67</v>
      </c>
      <c r="F16" s="147" t="s">
        <v>142</v>
      </c>
      <c r="G16" s="259">
        <v>1.1134751223500942E-2</v>
      </c>
      <c r="H16" s="260">
        <v>2.3080261429989569E-2</v>
      </c>
      <c r="I16" s="261">
        <v>1.6055712509869785E-2</v>
      </c>
      <c r="J16" s="260">
        <v>5.0847649491609095E-2</v>
      </c>
      <c r="K16" s="260">
        <v>2.3874406453066654E-2</v>
      </c>
      <c r="L16" s="261">
        <v>1.9913759036303349E-2</v>
      </c>
      <c r="M16" s="259">
        <v>0</v>
      </c>
      <c r="N16" s="260">
        <v>7.3218195163591085E-4</v>
      </c>
      <c r="O16" s="260">
        <v>1.7661257467511862E-4</v>
      </c>
      <c r="P16" s="260">
        <v>2.2493477779657869E-3</v>
      </c>
      <c r="Q16" s="260">
        <v>0</v>
      </c>
      <c r="R16" s="260">
        <v>7.3150391660328393E-4</v>
      </c>
      <c r="S16" s="261">
        <v>4.1392705506087618E-5</v>
      </c>
      <c r="T16" s="259">
        <v>2.2151030190055163E-3</v>
      </c>
      <c r="U16" s="260">
        <v>2.7355718376715151E-3</v>
      </c>
      <c r="V16" s="260">
        <v>1.2758749019533507E-3</v>
      </c>
      <c r="W16" s="260">
        <v>1.2109959800641989E-3</v>
      </c>
      <c r="X16" s="260">
        <v>1.368056485100469E-3</v>
      </c>
      <c r="Y16" s="260">
        <v>3.2471279542482145E-4</v>
      </c>
      <c r="Z16" s="261">
        <v>2.1744258450579114E-4</v>
      </c>
      <c r="AA16" s="262">
        <f t="shared" si="0"/>
        <v>1.8806457169117383E-4</v>
      </c>
      <c r="AB16" s="263">
        <f t="shared" si="1"/>
        <v>2.3325483447847345E-4</v>
      </c>
      <c r="AC16" s="262">
        <f t="shared" si="2"/>
        <v>2.7034486807627265E-4</v>
      </c>
      <c r="AD16" s="263">
        <f t="shared" si="3"/>
        <v>2.7964688712611929E-4</v>
      </c>
    </row>
    <row r="17" spans="1:30" x14ac:dyDescent="0.3">
      <c r="A17" s="233" t="s">
        <v>30</v>
      </c>
      <c r="B17" s="46" t="s">
        <v>25</v>
      </c>
      <c r="C17" s="237">
        <v>137.02318723869843</v>
      </c>
      <c r="D17" s="238">
        <v>58.790044997158539</v>
      </c>
      <c r="E17" s="46" t="s">
        <v>67</v>
      </c>
      <c r="F17" s="148" t="s">
        <v>142</v>
      </c>
      <c r="G17" s="247">
        <v>1.5585433404401831E-2</v>
      </c>
      <c r="H17" s="248">
        <v>1.169793407832883E-2</v>
      </c>
      <c r="I17" s="249">
        <v>8.1431939425597646E-3</v>
      </c>
      <c r="J17" s="248">
        <v>4.5306587346411277E-2</v>
      </c>
      <c r="K17" s="248">
        <v>1.1781627417483809E-2</v>
      </c>
      <c r="L17" s="249">
        <v>1.7467686908206954E-2</v>
      </c>
      <c r="M17" s="247" t="s">
        <v>27</v>
      </c>
      <c r="N17" s="248" t="s">
        <v>27</v>
      </c>
      <c r="O17" s="248" t="s">
        <v>27</v>
      </c>
      <c r="P17" s="248" t="s">
        <v>27</v>
      </c>
      <c r="Q17" s="248" t="s">
        <v>27</v>
      </c>
      <c r="R17" s="248" t="s">
        <v>27</v>
      </c>
      <c r="S17" s="249" t="s">
        <v>27</v>
      </c>
      <c r="T17" s="247" t="s">
        <v>27</v>
      </c>
      <c r="U17" s="248" t="s">
        <v>27</v>
      </c>
      <c r="V17" s="248" t="s">
        <v>27</v>
      </c>
      <c r="W17" s="248" t="s">
        <v>27</v>
      </c>
      <c r="X17" s="248" t="s">
        <v>27</v>
      </c>
      <c r="Y17" s="248" t="s">
        <v>27</v>
      </c>
      <c r="Z17" s="249" t="s">
        <v>27</v>
      </c>
      <c r="AA17" s="239">
        <f t="shared" si="0"/>
        <v>5.9429313437105219E-5</v>
      </c>
      <c r="AB17" s="240">
        <f t="shared" si="1"/>
        <v>1.2747978834981943E-4</v>
      </c>
      <c r="AC17" s="239">
        <f t="shared" si="2"/>
        <v>8.5371930941517836E-5</v>
      </c>
      <c r="AD17" s="240">
        <f t="shared" si="3"/>
        <v>8.5982727849994228E-5</v>
      </c>
    </row>
    <row r="18" spans="1:30" x14ac:dyDescent="0.3">
      <c r="A18" s="233" t="s">
        <v>148</v>
      </c>
      <c r="B18" s="46" t="s">
        <v>25</v>
      </c>
      <c r="C18" s="237">
        <v>925.07457039227711</v>
      </c>
      <c r="D18" s="238">
        <v>279.34276742995826</v>
      </c>
      <c r="E18" s="46" t="s">
        <v>67</v>
      </c>
      <c r="F18" s="148" t="s">
        <v>142</v>
      </c>
      <c r="G18" s="247">
        <v>-3.039235529911366E-15</v>
      </c>
      <c r="H18" s="248">
        <v>1.9506398385854388E-2</v>
      </c>
      <c r="I18" s="249">
        <v>4.7455259886848462E-3</v>
      </c>
      <c r="J18" s="248">
        <v>-2.0100784976571164E-2</v>
      </c>
      <c r="K18" s="248">
        <v>1.8828601396044274E-2</v>
      </c>
      <c r="L18" s="249">
        <v>3.2342147939295789E-2</v>
      </c>
      <c r="M18" s="247" t="s">
        <v>27</v>
      </c>
      <c r="N18" s="248" t="s">
        <v>27</v>
      </c>
      <c r="O18" s="248" t="s">
        <v>27</v>
      </c>
      <c r="P18" s="248" t="s">
        <v>27</v>
      </c>
      <c r="Q18" s="248" t="s">
        <v>27</v>
      </c>
      <c r="R18" s="248" t="s">
        <v>27</v>
      </c>
      <c r="S18" s="249" t="s">
        <v>27</v>
      </c>
      <c r="T18" s="247" t="s">
        <v>27</v>
      </c>
      <c r="U18" s="248" t="s">
        <v>27</v>
      </c>
      <c r="V18" s="248" t="s">
        <v>27</v>
      </c>
      <c r="W18" s="248" t="s">
        <v>27</v>
      </c>
      <c r="X18" s="248" t="s">
        <v>27</v>
      </c>
      <c r="Y18" s="248" t="s">
        <v>27</v>
      </c>
      <c r="Z18" s="249" t="s">
        <v>27</v>
      </c>
      <c r="AA18" s="239">
        <f t="shared" si="0"/>
        <v>5.1298848120671072E-6</v>
      </c>
      <c r="AB18" s="240">
        <f t="shared" si="1"/>
        <v>3.4961665766664766E-5</v>
      </c>
      <c r="AC18" s="239">
        <f t="shared" si="2"/>
        <v>2.108629834844851E-5</v>
      </c>
      <c r="AD18" s="240">
        <f t="shared" si="3"/>
        <v>2.0353603913314816E-5</v>
      </c>
    </row>
    <row r="19" spans="1:30" x14ac:dyDescent="0.3">
      <c r="A19" s="233" t="s">
        <v>147</v>
      </c>
      <c r="B19" s="46" t="s">
        <v>37</v>
      </c>
      <c r="C19" s="237">
        <v>687.43069920901894</v>
      </c>
      <c r="D19" s="238">
        <v>242.36854104409434</v>
      </c>
      <c r="E19" s="46" t="s">
        <v>67</v>
      </c>
      <c r="F19" s="148" t="s">
        <v>142</v>
      </c>
      <c r="G19" s="247">
        <v>1.3727045985208604E-2</v>
      </c>
      <c r="H19" s="248">
        <v>3.9993826513062436E-2</v>
      </c>
      <c r="I19" s="249">
        <v>1.7018809122233858E-2</v>
      </c>
      <c r="J19" s="248">
        <v>4.5697466165406358E-3</v>
      </c>
      <c r="K19" s="248">
        <v>3.9961153242569554E-2</v>
      </c>
      <c r="L19" s="249">
        <v>4.5429715792735206E-2</v>
      </c>
      <c r="M19" s="247">
        <v>5.4769576844117457E-6</v>
      </c>
      <c r="N19" s="248">
        <v>2.6231064549352433E-4</v>
      </c>
      <c r="O19" s="248">
        <v>1.235380506894213E-4</v>
      </c>
      <c r="P19" s="248">
        <v>4.0900834297394253E-4</v>
      </c>
      <c r="Q19" s="248">
        <v>0</v>
      </c>
      <c r="R19" s="248">
        <v>3.0390734690183084E-4</v>
      </c>
      <c r="S19" s="249">
        <v>0</v>
      </c>
      <c r="T19" s="247">
        <v>3.8460945477362906E-5</v>
      </c>
      <c r="U19" s="248">
        <v>4.0209554403330042E-5</v>
      </c>
      <c r="V19" s="248">
        <v>1.4800453878964085E-3</v>
      </c>
      <c r="W19" s="248">
        <v>3.5627937339580543E-2</v>
      </c>
      <c r="X19" s="248">
        <v>4.1379126153085216E-5</v>
      </c>
      <c r="Y19" s="248">
        <v>1.1200876221298956E-3</v>
      </c>
      <c r="Z19" s="249">
        <v>2.7246832801358893E-5</v>
      </c>
      <c r="AA19" s="239">
        <f t="shared" si="0"/>
        <v>2.475712699740683E-5</v>
      </c>
      <c r="AB19" s="240">
        <f t="shared" si="1"/>
        <v>6.6086248177464545E-5</v>
      </c>
      <c r="AC19" s="239">
        <f t="shared" si="2"/>
        <v>5.8178703044656994E-5</v>
      </c>
      <c r="AD19" s="240">
        <f t="shared" si="3"/>
        <v>5.8131173496543307E-5</v>
      </c>
    </row>
    <row r="20" spans="1:30" x14ac:dyDescent="0.3">
      <c r="A20" s="233" t="s">
        <v>32</v>
      </c>
      <c r="B20" s="46" t="s">
        <v>25</v>
      </c>
      <c r="C20" s="237">
        <v>107.79542960772275</v>
      </c>
      <c r="D20" s="238">
        <v>107.79542960770151</v>
      </c>
      <c r="E20" s="46" t="s">
        <v>67</v>
      </c>
      <c r="F20" s="148" t="s">
        <v>142</v>
      </c>
      <c r="G20" s="247">
        <v>3.7881820745565786E-2</v>
      </c>
      <c r="H20" s="248">
        <v>3.0575205893980582E-2</v>
      </c>
      <c r="I20" s="249">
        <v>4.5950577032382953E-3</v>
      </c>
      <c r="J20" s="248">
        <v>2.6125562687469687E-2</v>
      </c>
      <c r="K20" s="248">
        <v>3.1207080935430905E-2</v>
      </c>
      <c r="L20" s="249">
        <v>9.0754434236729811E-3</v>
      </c>
      <c r="M20" s="247" t="s">
        <v>27</v>
      </c>
      <c r="N20" s="248" t="s">
        <v>27</v>
      </c>
      <c r="O20" s="248" t="s">
        <v>27</v>
      </c>
      <c r="P20" s="248" t="s">
        <v>27</v>
      </c>
      <c r="Q20" s="248" t="s">
        <v>27</v>
      </c>
      <c r="R20" s="248" t="s">
        <v>27</v>
      </c>
      <c r="S20" s="249" t="s">
        <v>27</v>
      </c>
      <c r="T20" s="247" t="s">
        <v>27</v>
      </c>
      <c r="U20" s="248" t="s">
        <v>27</v>
      </c>
      <c r="V20" s="248" t="s">
        <v>27</v>
      </c>
      <c r="W20" s="248" t="s">
        <v>27</v>
      </c>
      <c r="X20" s="248" t="s">
        <v>27</v>
      </c>
      <c r="Y20" s="248" t="s">
        <v>27</v>
      </c>
      <c r="Z20" s="249" t="s">
        <v>27</v>
      </c>
      <c r="AA20" s="239">
        <f t="shared" si="0"/>
        <v>4.2627574471015358E-5</v>
      </c>
      <c r="AB20" s="240">
        <f t="shared" si="1"/>
        <v>8.4191356319088243E-5</v>
      </c>
      <c r="AC20" s="239">
        <f t="shared" si="2"/>
        <v>2.8364102267829447E-4</v>
      </c>
      <c r="AD20" s="240">
        <f t="shared" si="3"/>
        <v>2.8950282075034417E-4</v>
      </c>
    </row>
    <row r="21" spans="1:30" x14ac:dyDescent="0.3">
      <c r="A21" s="233" t="s">
        <v>90</v>
      </c>
      <c r="B21" s="46" t="s">
        <v>37</v>
      </c>
      <c r="C21" s="237">
        <v>26.593810021275132</v>
      </c>
      <c r="D21" s="238">
        <v>26.593810021279019</v>
      </c>
      <c r="E21" s="46" t="s">
        <v>67</v>
      </c>
      <c r="F21" s="148" t="s">
        <v>142</v>
      </c>
      <c r="G21" s="247">
        <v>1.5117875845313516E-2</v>
      </c>
      <c r="H21" s="248">
        <v>3.5297648030338359E-3</v>
      </c>
      <c r="I21" s="249">
        <v>1.5106296431955874E-3</v>
      </c>
      <c r="J21" s="248">
        <v>0</v>
      </c>
      <c r="K21" s="248">
        <v>2.8493320773185851E-3</v>
      </c>
      <c r="L21" s="249">
        <v>5.6934010226027884E-3</v>
      </c>
      <c r="M21" s="247">
        <v>0</v>
      </c>
      <c r="N21" s="248">
        <v>4.6713805398627935E-5</v>
      </c>
      <c r="O21" s="248">
        <v>0</v>
      </c>
      <c r="P21" s="248">
        <v>0</v>
      </c>
      <c r="Q21" s="248">
        <v>0</v>
      </c>
      <c r="R21" s="248">
        <v>4.5244565472050367E-6</v>
      </c>
      <c r="S21" s="249">
        <v>0</v>
      </c>
      <c r="T21" s="247">
        <v>5.5979299856661627E-7</v>
      </c>
      <c r="U21" s="248">
        <v>4.4617969372386121E-7</v>
      </c>
      <c r="V21" s="248">
        <v>3.1909988467566142E-5</v>
      </c>
      <c r="W21" s="248">
        <v>1.0895369221981537E-3</v>
      </c>
      <c r="X21" s="248">
        <v>3.3879325919507012E-5</v>
      </c>
      <c r="Y21" s="248">
        <v>1.9656010757284125E-5</v>
      </c>
      <c r="Z21" s="249">
        <v>5.7215313768130211E-7</v>
      </c>
      <c r="AA21" s="239">
        <f t="shared" si="0"/>
        <v>5.6803806674826917E-5</v>
      </c>
      <c r="AB21" s="240">
        <f t="shared" si="1"/>
        <v>2.1408745185620448E-4</v>
      </c>
      <c r="AC21" s="239">
        <f t="shared" si="2"/>
        <v>1.3272881171257572E-4</v>
      </c>
      <c r="AD21" s="240">
        <f t="shared" si="3"/>
        <v>1.071426800085851E-4</v>
      </c>
    </row>
    <row r="22" spans="1:30" x14ac:dyDescent="0.3">
      <c r="A22" s="233" t="s">
        <v>91</v>
      </c>
      <c r="B22" s="46" t="s">
        <v>37</v>
      </c>
      <c r="C22" s="237">
        <v>10.955490769705944</v>
      </c>
      <c r="D22" s="238">
        <v>10.95549076971235</v>
      </c>
      <c r="E22" s="46" t="s">
        <v>67</v>
      </c>
      <c r="F22" s="148" t="s">
        <v>142</v>
      </c>
      <c r="G22" s="247">
        <v>1.3331329289792802E-2</v>
      </c>
      <c r="H22" s="248">
        <v>1.645235224780767E-3</v>
      </c>
      <c r="I22" s="249">
        <v>8.0440521812783828E-4</v>
      </c>
      <c r="J22" s="248">
        <v>1.3331329289792802E-2</v>
      </c>
      <c r="K22" s="248">
        <v>1.645235224780767E-3</v>
      </c>
      <c r="L22" s="249">
        <v>2.2913100977370172E-3</v>
      </c>
      <c r="M22" s="247">
        <v>0</v>
      </c>
      <c r="N22" s="248">
        <v>3.5654224910055025E-5</v>
      </c>
      <c r="O22" s="248">
        <v>8.2702146939506622E-6</v>
      </c>
      <c r="P22" s="248">
        <v>8.3167286823959439E-5</v>
      </c>
      <c r="Q22" s="248">
        <v>0</v>
      </c>
      <c r="R22" s="248">
        <v>4.7442546399185863E-5</v>
      </c>
      <c r="S22" s="249">
        <v>0</v>
      </c>
      <c r="T22" s="247">
        <v>1.8487999222885877E-7</v>
      </c>
      <c r="U22" s="248">
        <v>1.6870742079365538E-7</v>
      </c>
      <c r="V22" s="248">
        <v>1.7469789130747369E-5</v>
      </c>
      <c r="W22" s="248">
        <v>4.8474732723400297E-4</v>
      </c>
      <c r="X22" s="248">
        <v>1.3341853808987373E-5</v>
      </c>
      <c r="Y22" s="248">
        <v>9.3045953463722791E-6</v>
      </c>
      <c r="Z22" s="249">
        <v>1.0754293773155371E-7</v>
      </c>
      <c r="AA22" s="239">
        <f t="shared" si="0"/>
        <v>7.3424845589955187E-5</v>
      </c>
      <c r="AB22" s="240">
        <f t="shared" si="1"/>
        <v>2.0914718892127898E-4</v>
      </c>
      <c r="AC22" s="239">
        <f t="shared" si="2"/>
        <v>1.5017448869841243E-4</v>
      </c>
      <c r="AD22" s="240">
        <f t="shared" si="3"/>
        <v>1.5017448869841243E-4</v>
      </c>
    </row>
    <row r="23" spans="1:30" ht="15" thickBot="1" x14ac:dyDescent="0.35">
      <c r="A23" s="234" t="s">
        <v>60</v>
      </c>
      <c r="B23" s="241" t="s">
        <v>37</v>
      </c>
      <c r="C23" s="242">
        <v>32.083536191323411</v>
      </c>
      <c r="D23" s="243">
        <v>32.083536191318913</v>
      </c>
      <c r="E23" s="241" t="s">
        <v>67</v>
      </c>
      <c r="F23" s="149" t="s">
        <v>142</v>
      </c>
      <c r="G23" s="250">
        <v>1.9177547465934433E-2</v>
      </c>
      <c r="H23" s="251">
        <v>6.1786422574456384E-3</v>
      </c>
      <c r="I23" s="252">
        <v>3.8077082081116272E-3</v>
      </c>
      <c r="J23" s="251">
        <v>2.1153689923725284E-2</v>
      </c>
      <c r="K23" s="251">
        <v>5.6259160057112465E-3</v>
      </c>
      <c r="L23" s="252">
        <v>7.3601609377592497E-3</v>
      </c>
      <c r="M23" s="250">
        <v>0</v>
      </c>
      <c r="N23" s="251">
        <v>0</v>
      </c>
      <c r="O23" s="251">
        <v>0</v>
      </c>
      <c r="P23" s="251">
        <v>0</v>
      </c>
      <c r="Q23" s="251">
        <v>0</v>
      </c>
      <c r="R23" s="251">
        <v>0</v>
      </c>
      <c r="S23" s="252">
        <v>0</v>
      </c>
      <c r="T23" s="250">
        <v>7.9450256701903631E-4</v>
      </c>
      <c r="U23" s="251">
        <v>9.3103700762460159E-4</v>
      </c>
      <c r="V23" s="251">
        <v>4.7230828212106729E-4</v>
      </c>
      <c r="W23" s="251">
        <v>7.3732352747529328E-4</v>
      </c>
      <c r="X23" s="251">
        <v>5.2428676533091388E-4</v>
      </c>
      <c r="Y23" s="251">
        <v>1.1669075079947466E-4</v>
      </c>
      <c r="Z23" s="252">
        <v>8.6869411000702396E-5</v>
      </c>
      <c r="AA23" s="264">
        <f t="shared" si="0"/>
        <v>1.1868106387666127E-4</v>
      </c>
      <c r="AB23" s="265">
        <f t="shared" si="1"/>
        <v>2.2940616314450128E-4</v>
      </c>
      <c r="AC23" s="264">
        <f t="shared" si="2"/>
        <v>1.9257983972217421E-4</v>
      </c>
      <c r="AD23" s="265">
        <f t="shared" si="3"/>
        <v>1.7535211742752673E-4</v>
      </c>
    </row>
    <row r="24" spans="1:30" x14ac:dyDescent="0.3">
      <c r="A24" s="255" t="s">
        <v>54</v>
      </c>
      <c r="B24" s="256" t="s">
        <v>37</v>
      </c>
      <c r="C24" s="257">
        <v>3.5411670821825543</v>
      </c>
      <c r="D24" s="258">
        <v>3.5411670821864361</v>
      </c>
      <c r="E24" s="256" t="s">
        <v>69</v>
      </c>
      <c r="F24" s="147" t="s">
        <v>142</v>
      </c>
      <c r="G24" s="259">
        <v>0</v>
      </c>
      <c r="H24" s="260">
        <v>0</v>
      </c>
      <c r="I24" s="261">
        <v>1.3769248936538644E-5</v>
      </c>
      <c r="J24" s="260">
        <v>0</v>
      </c>
      <c r="K24" s="260">
        <v>0</v>
      </c>
      <c r="L24" s="261">
        <v>7.589503075103627E-5</v>
      </c>
      <c r="M24" s="259">
        <v>0</v>
      </c>
      <c r="N24" s="260">
        <v>1.3310567449033118E-5</v>
      </c>
      <c r="O24" s="260">
        <v>0</v>
      </c>
      <c r="P24" s="260">
        <v>0</v>
      </c>
      <c r="Q24" s="260">
        <v>0</v>
      </c>
      <c r="R24" s="260">
        <v>6.9557295956318502E-6</v>
      </c>
      <c r="S24" s="261">
        <v>0</v>
      </c>
      <c r="T24" s="259">
        <v>3.4495884532313292E-8</v>
      </c>
      <c r="U24" s="260">
        <v>3.706444674252506E-8</v>
      </c>
      <c r="V24" s="260">
        <v>0</v>
      </c>
      <c r="W24" s="260">
        <v>1.5913324069575471E-5</v>
      </c>
      <c r="X24" s="260">
        <v>1.1695916138751027E-6</v>
      </c>
      <c r="Y24" s="260">
        <v>3.2938496506504361E-8</v>
      </c>
      <c r="Z24" s="261">
        <v>0</v>
      </c>
      <c r="AA24" s="262">
        <f t="shared" si="0"/>
        <v>3.8883364204470522E-6</v>
      </c>
      <c r="AB24" s="263">
        <f t="shared" si="1"/>
        <v>2.143220836229487E-5</v>
      </c>
      <c r="AC24" s="262">
        <f t="shared" si="2"/>
        <v>0</v>
      </c>
      <c r="AD24" s="263">
        <f t="shared" si="3"/>
        <v>0</v>
      </c>
    </row>
    <row r="25" spans="1:30" x14ac:dyDescent="0.3">
      <c r="A25" s="233" t="s">
        <v>59</v>
      </c>
      <c r="B25" s="46" t="s">
        <v>37</v>
      </c>
      <c r="C25" s="237">
        <v>9.417736679411064</v>
      </c>
      <c r="D25" s="238">
        <v>9.417736679423669</v>
      </c>
      <c r="E25" s="46" t="s">
        <v>69</v>
      </c>
      <c r="F25" s="148" t="s">
        <v>142</v>
      </c>
      <c r="G25" s="247">
        <v>0</v>
      </c>
      <c r="H25" s="248">
        <v>1.6674551898843823E-3</v>
      </c>
      <c r="I25" s="249">
        <v>8.3538296359608429E-5</v>
      </c>
      <c r="J25" s="248">
        <v>8.3266230227127362E-3</v>
      </c>
      <c r="K25" s="248">
        <v>1.8973274125454493E-3</v>
      </c>
      <c r="L25" s="249">
        <v>4.8984883873511367E-4</v>
      </c>
      <c r="M25" s="247">
        <v>0</v>
      </c>
      <c r="N25" s="248">
        <v>0</v>
      </c>
      <c r="O25" s="248">
        <v>0</v>
      </c>
      <c r="P25" s="248">
        <v>0</v>
      </c>
      <c r="Q25" s="248">
        <v>0</v>
      </c>
      <c r="R25" s="248">
        <v>0</v>
      </c>
      <c r="S25" s="249">
        <v>0</v>
      </c>
      <c r="T25" s="247">
        <v>3.2394998057067057E-8</v>
      </c>
      <c r="U25" s="248">
        <v>1.60795369688128E-6</v>
      </c>
      <c r="V25" s="248">
        <v>0</v>
      </c>
      <c r="W25" s="248">
        <v>1.9505534222340942E-5</v>
      </c>
      <c r="X25" s="248">
        <v>3.0682568954833973E-7</v>
      </c>
      <c r="Y25" s="248">
        <v>5.608167190109097E-8</v>
      </c>
      <c r="Z25" s="249">
        <v>0</v>
      </c>
      <c r="AA25" s="239">
        <f t="shared" si="0"/>
        <v>8.8703155761658526E-6</v>
      </c>
      <c r="AB25" s="240">
        <f t="shared" si="1"/>
        <v>5.2013435436776966E-5</v>
      </c>
      <c r="AC25" s="239">
        <f t="shared" si="2"/>
        <v>1.7705476874605675E-4</v>
      </c>
      <c r="AD25" s="240">
        <f t="shared" si="3"/>
        <v>2.0146320470961588E-4</v>
      </c>
    </row>
    <row r="26" spans="1:30" x14ac:dyDescent="0.3">
      <c r="A26" s="233" t="s">
        <v>34</v>
      </c>
      <c r="B26" s="46" t="s">
        <v>25</v>
      </c>
      <c r="C26" s="237">
        <v>9.4229995417572265</v>
      </c>
      <c r="D26" s="238">
        <v>9.4229995417693484</v>
      </c>
      <c r="E26" s="46" t="s">
        <v>69</v>
      </c>
      <c r="F26" s="148" t="s">
        <v>142</v>
      </c>
      <c r="G26" s="247">
        <v>0</v>
      </c>
      <c r="H26" s="248">
        <v>1.9027195424239007E-3</v>
      </c>
      <c r="I26" s="249">
        <v>1.2075425696107975E-4</v>
      </c>
      <c r="J26" s="248">
        <v>1.1250821451873132E-5</v>
      </c>
      <c r="K26" s="248">
        <v>1.9421608215969611E-3</v>
      </c>
      <c r="L26" s="249">
        <v>4.1805000665911521E-4</v>
      </c>
      <c r="M26" s="247" t="s">
        <v>27</v>
      </c>
      <c r="N26" s="248" t="s">
        <v>27</v>
      </c>
      <c r="O26" s="248" t="s">
        <v>27</v>
      </c>
      <c r="P26" s="248" t="s">
        <v>27</v>
      </c>
      <c r="Q26" s="248" t="s">
        <v>27</v>
      </c>
      <c r="R26" s="248" t="s">
        <v>27</v>
      </c>
      <c r="S26" s="249" t="s">
        <v>27</v>
      </c>
      <c r="T26" s="247" t="s">
        <v>27</v>
      </c>
      <c r="U26" s="248" t="s">
        <v>27</v>
      </c>
      <c r="V26" s="248" t="s">
        <v>27</v>
      </c>
      <c r="W26" s="248" t="s">
        <v>27</v>
      </c>
      <c r="X26" s="248" t="s">
        <v>27</v>
      </c>
      <c r="Y26" s="248" t="s">
        <v>27</v>
      </c>
      <c r="Z26" s="249" t="s">
        <v>27</v>
      </c>
      <c r="AA26" s="239">
        <f t="shared" si="0"/>
        <v>1.2814842707565406E-5</v>
      </c>
      <c r="AB26" s="240">
        <f t="shared" si="1"/>
        <v>4.4364854822136189E-5</v>
      </c>
      <c r="AC26" s="239">
        <f t="shared" si="2"/>
        <v>2.019229157331654E-4</v>
      </c>
      <c r="AD26" s="240">
        <f t="shared" si="3"/>
        <v>2.0610855524193114E-4</v>
      </c>
    </row>
    <row r="27" spans="1:30" ht="15" thickBot="1" x14ac:dyDescent="0.35">
      <c r="A27" s="234" t="s">
        <v>64</v>
      </c>
      <c r="B27" s="241" t="s">
        <v>37</v>
      </c>
      <c r="C27" s="242">
        <v>2.4098405480566361</v>
      </c>
      <c r="D27" s="243">
        <v>2.4098405480564269</v>
      </c>
      <c r="E27" s="241" t="s">
        <v>69</v>
      </c>
      <c r="F27" s="149" t="s">
        <v>143</v>
      </c>
      <c r="G27" s="250">
        <v>0</v>
      </c>
      <c r="H27" s="251">
        <v>0</v>
      </c>
      <c r="I27" s="252">
        <v>6.7935441033122918E-7</v>
      </c>
      <c r="J27" s="251">
        <v>5.8154173328746998E-3</v>
      </c>
      <c r="K27" s="251">
        <v>0</v>
      </c>
      <c r="L27" s="252">
        <v>1.2117955983657011E-6</v>
      </c>
      <c r="M27" s="250">
        <v>0</v>
      </c>
      <c r="N27" s="251">
        <v>0</v>
      </c>
      <c r="O27" s="251">
        <v>0</v>
      </c>
      <c r="P27" s="251">
        <v>0</v>
      </c>
      <c r="Q27" s="251">
        <v>0</v>
      </c>
      <c r="R27" s="251">
        <v>0</v>
      </c>
      <c r="S27" s="252">
        <v>0</v>
      </c>
      <c r="T27" s="250">
        <v>0</v>
      </c>
      <c r="U27" s="251">
        <v>9.2213403270302123E-8</v>
      </c>
      <c r="V27" s="251">
        <v>4.9686875520921599E-7</v>
      </c>
      <c r="W27" s="251">
        <v>6.1005634289325682E-7</v>
      </c>
      <c r="X27" s="251">
        <v>0</v>
      </c>
      <c r="Y27" s="251">
        <v>0</v>
      </c>
      <c r="Z27" s="252">
        <v>0</v>
      </c>
      <c r="AA27" s="239">
        <f t="shared" si="0"/>
        <v>2.8190844862290988E-7</v>
      </c>
      <c r="AB27" s="240">
        <f t="shared" si="1"/>
        <v>5.0285302043860438E-7</v>
      </c>
      <c r="AC27" s="239">
        <f t="shared" si="2"/>
        <v>0</v>
      </c>
      <c r="AD27" s="240">
        <f t="shared" si="3"/>
        <v>0</v>
      </c>
    </row>
    <row r="28" spans="1:30" ht="15" thickBot="1" x14ac:dyDescent="0.35">
      <c r="A28" s="234" t="s">
        <v>35</v>
      </c>
      <c r="B28" s="241" t="s">
        <v>37</v>
      </c>
      <c r="C28" s="242">
        <v>246.719178</v>
      </c>
      <c r="D28" s="243">
        <v>246.719178</v>
      </c>
      <c r="E28" s="241" t="s">
        <v>69</v>
      </c>
      <c r="F28" s="149" t="s">
        <v>143</v>
      </c>
      <c r="G28" s="244"/>
      <c r="H28" s="245"/>
      <c r="I28" s="246"/>
      <c r="J28" s="245"/>
      <c r="K28" s="245"/>
      <c r="L28" s="246"/>
      <c r="M28" s="244"/>
      <c r="N28" s="245"/>
      <c r="O28" s="245"/>
      <c r="P28" s="245"/>
      <c r="Q28" s="245"/>
      <c r="R28" s="245"/>
      <c r="S28" s="246"/>
      <c r="T28" s="244"/>
      <c r="U28" s="245"/>
      <c r="V28" s="245"/>
      <c r="W28" s="245"/>
      <c r="X28" s="245"/>
      <c r="Y28" s="245"/>
      <c r="Z28" s="246"/>
      <c r="AA28" s="254"/>
      <c r="AB28" s="159"/>
      <c r="AC28" s="254"/>
      <c r="AD28" s="159"/>
    </row>
  </sheetData>
  <sheetProtection password="EE40" sheet="1" objects="1" scenarios="1"/>
  <mergeCells count="7">
    <mergeCell ref="AC1:AD1"/>
    <mergeCell ref="F1:F2"/>
    <mergeCell ref="AA1:AB1"/>
    <mergeCell ref="M1:S1"/>
    <mergeCell ref="T1:Z1"/>
    <mergeCell ref="G1:I1"/>
    <mergeCell ref="J1:L1"/>
  </mergeCells>
  <conditionalFormatting sqref="C3:C28">
    <cfRule type="colorScale" priority="28">
      <colorScale>
        <cfvo type="min"/>
        <cfvo type="max"/>
        <color rgb="FFFFEF9C"/>
        <color rgb="FFFF7128"/>
      </colorScale>
    </cfRule>
  </conditionalFormatting>
  <conditionalFormatting sqref="D3:D28">
    <cfRule type="colorScale" priority="27">
      <colorScale>
        <cfvo type="min"/>
        <cfvo type="max"/>
        <color rgb="FFFFEF9C"/>
        <color rgb="FFFF7128"/>
      </colorScale>
    </cfRule>
  </conditionalFormatting>
  <conditionalFormatting sqref="G3:G28">
    <cfRule type="colorScale" priority="26">
      <colorScale>
        <cfvo type="min"/>
        <cfvo type="max"/>
        <color rgb="FFFFEF9C"/>
        <color rgb="FFFF7128"/>
      </colorScale>
    </cfRule>
  </conditionalFormatting>
  <conditionalFormatting sqref="H3:H28">
    <cfRule type="colorScale" priority="25">
      <colorScale>
        <cfvo type="min"/>
        <cfvo type="max"/>
        <color rgb="FFFFEF9C"/>
        <color rgb="FFFF7128"/>
      </colorScale>
    </cfRule>
  </conditionalFormatting>
  <conditionalFormatting sqref="I3:I28">
    <cfRule type="colorScale" priority="24">
      <colorScale>
        <cfvo type="min"/>
        <cfvo type="max"/>
        <color rgb="FFFFEF9C"/>
        <color rgb="FFFF7128"/>
      </colorScale>
    </cfRule>
  </conditionalFormatting>
  <conditionalFormatting sqref="J3:J28">
    <cfRule type="colorScale" priority="23">
      <colorScale>
        <cfvo type="min"/>
        <cfvo type="max"/>
        <color rgb="FFFFEF9C"/>
        <color rgb="FF63BE7B"/>
      </colorScale>
    </cfRule>
  </conditionalFormatting>
  <conditionalFormatting sqref="K3:K28">
    <cfRule type="colorScale" priority="22">
      <colorScale>
        <cfvo type="min"/>
        <cfvo type="max"/>
        <color rgb="FFFFEF9C"/>
        <color rgb="FF63BE7B"/>
      </colorScale>
    </cfRule>
  </conditionalFormatting>
  <conditionalFormatting sqref="L3:L28">
    <cfRule type="colorScale" priority="21">
      <colorScale>
        <cfvo type="min"/>
        <cfvo type="max"/>
        <color rgb="FFFFEF9C"/>
        <color rgb="FF63BE7B"/>
      </colorScale>
    </cfRule>
  </conditionalFormatting>
  <conditionalFormatting sqref="M3:M28">
    <cfRule type="colorScale" priority="20">
      <colorScale>
        <cfvo type="min"/>
        <cfvo type="max"/>
        <color rgb="FFFFEF9C"/>
        <color rgb="FFFF7128"/>
      </colorScale>
    </cfRule>
  </conditionalFormatting>
  <conditionalFormatting sqref="N3:N28">
    <cfRule type="colorScale" priority="19">
      <colorScale>
        <cfvo type="min"/>
        <cfvo type="max"/>
        <color rgb="FFFFEF9C"/>
        <color rgb="FFFF7128"/>
      </colorScale>
    </cfRule>
  </conditionalFormatting>
  <conditionalFormatting sqref="O3:O28">
    <cfRule type="colorScale" priority="18">
      <colorScale>
        <cfvo type="min"/>
        <cfvo type="max"/>
        <color rgb="FFFFEF9C"/>
        <color rgb="FFFF7128"/>
      </colorScale>
    </cfRule>
  </conditionalFormatting>
  <conditionalFormatting sqref="P3:P28">
    <cfRule type="colorScale" priority="17">
      <colorScale>
        <cfvo type="min"/>
        <cfvo type="max"/>
        <color rgb="FFFFEF9C"/>
        <color rgb="FFFF7128"/>
      </colorScale>
    </cfRule>
  </conditionalFormatting>
  <conditionalFormatting sqref="R3:R28">
    <cfRule type="colorScale" priority="14">
      <colorScale>
        <cfvo type="min"/>
        <cfvo type="max"/>
        <color rgb="FFFFEF9C"/>
        <color rgb="FFFF7128"/>
      </colorScale>
    </cfRule>
  </conditionalFormatting>
  <conditionalFormatting sqref="S3:S28">
    <cfRule type="colorScale" priority="13">
      <colorScale>
        <cfvo type="min"/>
        <cfvo type="max"/>
        <color rgb="FFFFEF9C"/>
        <color rgb="FFFF7128"/>
      </colorScale>
    </cfRule>
  </conditionalFormatting>
  <conditionalFormatting sqref="T3:T28">
    <cfRule type="colorScale" priority="12">
      <colorScale>
        <cfvo type="min"/>
        <cfvo type="max"/>
        <color rgb="FFFFEF9C"/>
        <color rgb="FF63BE7B"/>
      </colorScale>
    </cfRule>
  </conditionalFormatting>
  <conditionalFormatting sqref="U3:U28">
    <cfRule type="colorScale" priority="11">
      <colorScale>
        <cfvo type="min"/>
        <cfvo type="max"/>
        <color rgb="FFFFEF9C"/>
        <color rgb="FF63BE7B"/>
      </colorScale>
    </cfRule>
  </conditionalFormatting>
  <conditionalFormatting sqref="V3:V28">
    <cfRule type="colorScale" priority="10">
      <colorScale>
        <cfvo type="min"/>
        <cfvo type="max"/>
        <color rgb="FFFFEF9C"/>
        <color rgb="FF63BE7B"/>
      </colorScale>
    </cfRule>
  </conditionalFormatting>
  <conditionalFormatting sqref="W3:W28">
    <cfRule type="colorScale" priority="9">
      <colorScale>
        <cfvo type="min"/>
        <cfvo type="max"/>
        <color rgb="FFFFEF9C"/>
        <color rgb="FF63BE7B"/>
      </colorScale>
    </cfRule>
  </conditionalFormatting>
  <conditionalFormatting sqref="X3:X28">
    <cfRule type="colorScale" priority="8">
      <colorScale>
        <cfvo type="min"/>
        <cfvo type="max"/>
        <color rgb="FFFFEF9C"/>
        <color rgb="FF63BE7B"/>
      </colorScale>
    </cfRule>
  </conditionalFormatting>
  <conditionalFormatting sqref="Y3:Y28">
    <cfRule type="colorScale" priority="7">
      <colorScale>
        <cfvo type="min"/>
        <cfvo type="max"/>
        <color rgb="FFFFEF9C"/>
        <color rgb="FF63BE7B"/>
      </colorScale>
    </cfRule>
  </conditionalFormatting>
  <conditionalFormatting sqref="Z3:Z28">
    <cfRule type="colorScale" priority="6">
      <colorScale>
        <cfvo type="min"/>
        <cfvo type="max"/>
        <color rgb="FFFFEF9C"/>
        <color rgb="FF63BE7B"/>
      </colorScale>
    </cfRule>
  </conditionalFormatting>
  <conditionalFormatting sqref="AB3:AB28">
    <cfRule type="colorScale" priority="4">
      <colorScale>
        <cfvo type="min"/>
        <cfvo type="max"/>
        <color rgb="FFFFEF9C"/>
        <color rgb="FF63BE7B"/>
      </colorScale>
    </cfRule>
  </conditionalFormatting>
  <conditionalFormatting sqref="AA3:AA28">
    <cfRule type="colorScale" priority="3">
      <colorScale>
        <cfvo type="min"/>
        <cfvo type="max"/>
        <color rgb="FFFFEF9C"/>
        <color rgb="FFFF7128"/>
      </colorScale>
    </cfRule>
  </conditionalFormatting>
  <conditionalFormatting sqref="AD3:AD28">
    <cfRule type="colorScale" priority="2">
      <colorScale>
        <cfvo type="min"/>
        <cfvo type="max"/>
        <color rgb="FFFFEF9C"/>
        <color rgb="FF63BE7B"/>
      </colorScale>
    </cfRule>
  </conditionalFormatting>
  <conditionalFormatting sqref="AC3:AC28">
    <cfRule type="colorScale" priority="1">
      <colorScale>
        <cfvo type="min"/>
        <cfvo type="max"/>
        <color rgb="FFFFEF9C"/>
        <color rgb="FFFF7128"/>
      </colorScale>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Z70"/>
  <sheetViews>
    <sheetView zoomScale="85" zoomScaleNormal="85" workbookViewId="0">
      <pane ySplit="3" topLeftCell="A4" activePane="bottomLeft" state="frozen"/>
      <selection pane="bottomLeft" activeCell="Z41" sqref="Z41"/>
    </sheetView>
  </sheetViews>
  <sheetFormatPr defaultRowHeight="14.4" x14ac:dyDescent="0.3"/>
  <cols>
    <col min="1" max="1" width="28.109375" bestFit="1" customWidth="1"/>
    <col min="2" max="2" width="14.5546875" bestFit="1" customWidth="1"/>
    <col min="3" max="3" width="8.44140625" customWidth="1"/>
    <col min="4" max="4" width="8.109375" bestFit="1" customWidth="1"/>
    <col min="5" max="5" width="7.109375" bestFit="1" customWidth="1"/>
    <col min="6" max="6" width="6.109375" bestFit="1" customWidth="1"/>
    <col min="7" max="7" width="8.109375" bestFit="1" customWidth="1"/>
    <col min="8" max="8" width="5.6640625" bestFit="1" customWidth="1"/>
    <col min="9" max="9" width="6.109375" bestFit="1" customWidth="1"/>
    <col min="10" max="10" width="7.109375" bestFit="1" customWidth="1"/>
    <col min="11" max="11" width="6.109375" bestFit="1" customWidth="1"/>
    <col min="12" max="12" width="5.109375" bestFit="1" customWidth="1"/>
    <col min="13" max="13" width="5.5546875" bestFit="1" customWidth="1"/>
    <col min="14" max="14" width="5.109375" bestFit="1" customWidth="1"/>
    <col min="15" max="15" width="5.5546875" bestFit="1" customWidth="1"/>
    <col min="16" max="16" width="5.109375" bestFit="1" customWidth="1"/>
    <col min="17" max="17" width="5.5546875" bestFit="1" customWidth="1"/>
    <col min="18" max="18" width="5.109375" bestFit="1" customWidth="1"/>
    <col min="19" max="19" width="5.5546875" bestFit="1" customWidth="1"/>
    <col min="20" max="20" width="5.109375" bestFit="1" customWidth="1"/>
    <col min="21" max="21" width="5.5546875" bestFit="1" customWidth="1"/>
    <col min="22" max="22" width="5.109375" bestFit="1" customWidth="1"/>
    <col min="23" max="23" width="20.88671875" bestFit="1" customWidth="1"/>
    <col min="24" max="25" width="5.109375" bestFit="1" customWidth="1"/>
    <col min="26" max="26" width="20.6640625" bestFit="1" customWidth="1"/>
    <col min="27" max="27" width="15.5546875" style="145" bestFit="1" customWidth="1"/>
    <col min="28" max="28" width="28.109375" bestFit="1" customWidth="1"/>
    <col min="29" max="29" width="9.88671875" bestFit="1" customWidth="1"/>
    <col min="30" max="30" width="10.6640625" bestFit="1" customWidth="1"/>
    <col min="31" max="31" width="6.44140625" bestFit="1" customWidth="1"/>
    <col min="32" max="32" width="4.109375" bestFit="1" customWidth="1"/>
    <col min="33" max="33" width="7.88671875" customWidth="1"/>
    <col min="34" max="34" width="5.109375" bestFit="1" customWidth="1"/>
    <col min="35" max="35" width="4.109375" bestFit="1" customWidth="1"/>
    <col min="36" max="36" width="8.5546875" customWidth="1"/>
    <col min="37" max="37" width="5.109375" bestFit="1" customWidth="1"/>
    <col min="38" max="38" width="5" bestFit="1" customWidth="1"/>
    <col min="39" max="39" width="4.109375" bestFit="1" customWidth="1"/>
    <col min="40" max="40" width="5" bestFit="1" customWidth="1"/>
    <col min="41" max="41" width="4.109375" bestFit="1" customWidth="1"/>
    <col min="42" max="42" width="5" bestFit="1" customWidth="1"/>
    <col min="43" max="43" width="4.109375" bestFit="1" customWidth="1"/>
    <col min="44" max="44" width="5" bestFit="1" customWidth="1"/>
    <col min="45" max="45" width="4.109375" bestFit="1" customWidth="1"/>
    <col min="46" max="46" width="5" bestFit="1" customWidth="1"/>
    <col min="47" max="47" width="4.109375" bestFit="1" customWidth="1"/>
    <col min="48" max="48" width="5" bestFit="1" customWidth="1"/>
    <col min="49" max="49" width="4.109375" bestFit="1" customWidth="1"/>
    <col min="50" max="50" width="5" bestFit="1" customWidth="1"/>
    <col min="51" max="51" width="4.109375" bestFit="1" customWidth="1"/>
    <col min="52" max="53" width="9.44140625" bestFit="1" customWidth="1"/>
  </cols>
  <sheetData>
    <row r="1" spans="1:52" x14ac:dyDescent="0.3">
      <c r="A1" s="1" t="s">
        <v>78</v>
      </c>
      <c r="B1" s="2"/>
      <c r="C1" s="296"/>
      <c r="D1" s="186"/>
      <c r="E1" s="308" t="s">
        <v>138</v>
      </c>
      <c r="F1" s="288" t="s">
        <v>79</v>
      </c>
      <c r="G1" s="316"/>
      <c r="H1" s="317"/>
      <c r="I1" s="288" t="s">
        <v>80</v>
      </c>
      <c r="J1" s="316"/>
      <c r="K1" s="317"/>
      <c r="L1" s="275" t="s">
        <v>2</v>
      </c>
      <c r="M1" s="276"/>
      <c r="N1" s="276"/>
      <c r="O1" s="276"/>
      <c r="P1" s="276"/>
      <c r="Q1" s="276"/>
      <c r="R1" s="276"/>
      <c r="S1" s="276"/>
      <c r="T1" s="276"/>
      <c r="U1" s="276"/>
      <c r="V1" s="276"/>
      <c r="W1" s="276"/>
      <c r="X1" s="276"/>
      <c r="Y1" s="150"/>
      <c r="Z1" s="313" t="s">
        <v>94</v>
      </c>
      <c r="AA1"/>
      <c r="AB1" s="1" t="s">
        <v>77</v>
      </c>
      <c r="AC1" s="2"/>
      <c r="AD1" s="273"/>
      <c r="AE1" s="3"/>
      <c r="AF1" s="288" t="s">
        <v>79</v>
      </c>
      <c r="AG1" s="316"/>
      <c r="AH1" s="317"/>
      <c r="AI1" s="288" t="s">
        <v>80</v>
      </c>
      <c r="AJ1" s="316"/>
      <c r="AK1" s="317"/>
      <c r="AL1" s="275" t="s">
        <v>2</v>
      </c>
      <c r="AM1" s="276"/>
      <c r="AN1" s="276"/>
      <c r="AO1" s="276"/>
      <c r="AP1" s="276"/>
      <c r="AQ1" s="276"/>
      <c r="AR1" s="276"/>
      <c r="AS1" s="276"/>
      <c r="AT1" s="276"/>
      <c r="AU1" s="276"/>
      <c r="AV1" s="276"/>
      <c r="AW1" s="276"/>
      <c r="AX1" s="276"/>
      <c r="AY1" s="3"/>
    </row>
    <row r="2" spans="1:52" ht="24.75" customHeight="1" x14ac:dyDescent="0.3">
      <c r="A2" s="7"/>
      <c r="B2" s="8"/>
      <c r="C2" s="297" t="s">
        <v>87</v>
      </c>
      <c r="D2" s="187"/>
      <c r="E2" s="309"/>
      <c r="F2" s="318"/>
      <c r="G2" s="319"/>
      <c r="H2" s="320"/>
      <c r="I2" s="318"/>
      <c r="J2" s="319"/>
      <c r="K2" s="320"/>
      <c r="L2" s="282" t="s">
        <v>5</v>
      </c>
      <c r="M2" s="279"/>
      <c r="N2" s="278" t="s">
        <v>6</v>
      </c>
      <c r="O2" s="279"/>
      <c r="P2" s="278" t="s">
        <v>7</v>
      </c>
      <c r="Q2" s="279"/>
      <c r="R2" s="278" t="s">
        <v>8</v>
      </c>
      <c r="S2" s="279"/>
      <c r="T2" s="278" t="s">
        <v>9</v>
      </c>
      <c r="U2" s="279"/>
      <c r="V2" s="278" t="s">
        <v>10</v>
      </c>
      <c r="W2" s="279"/>
      <c r="X2" s="278" t="s">
        <v>11</v>
      </c>
      <c r="Y2" s="306"/>
      <c r="Z2" s="314"/>
      <c r="AA2"/>
      <c r="AB2" s="7"/>
      <c r="AC2" s="8"/>
      <c r="AD2" s="274"/>
      <c r="AE2" s="9"/>
      <c r="AF2" s="318"/>
      <c r="AG2" s="319"/>
      <c r="AH2" s="320"/>
      <c r="AI2" s="318"/>
      <c r="AJ2" s="319"/>
      <c r="AK2" s="320"/>
      <c r="AL2" s="282" t="s">
        <v>5</v>
      </c>
      <c r="AM2" s="279"/>
      <c r="AN2" s="278" t="s">
        <v>6</v>
      </c>
      <c r="AO2" s="279"/>
      <c r="AP2" s="278" t="s">
        <v>7</v>
      </c>
      <c r="AQ2" s="279"/>
      <c r="AR2" s="278" t="s">
        <v>8</v>
      </c>
      <c r="AS2" s="279"/>
      <c r="AT2" s="278" t="s">
        <v>9</v>
      </c>
      <c r="AU2" s="279"/>
      <c r="AV2" s="278" t="s">
        <v>10</v>
      </c>
      <c r="AW2" s="279"/>
      <c r="AX2" s="278" t="s">
        <v>11</v>
      </c>
      <c r="AY2" s="283"/>
    </row>
    <row r="3" spans="1:52" ht="29.4" thickBot="1" x14ac:dyDescent="0.35">
      <c r="A3" s="12" t="s">
        <v>12</v>
      </c>
      <c r="B3" s="13" t="s">
        <v>13</v>
      </c>
      <c r="C3" s="14" t="s">
        <v>65</v>
      </c>
      <c r="D3" s="15" t="s">
        <v>14</v>
      </c>
      <c r="E3" s="286"/>
      <c r="F3" s="13" t="s">
        <v>18</v>
      </c>
      <c r="G3" s="14" t="s">
        <v>19</v>
      </c>
      <c r="H3" s="20" t="s">
        <v>21</v>
      </c>
      <c r="I3" s="13" t="s">
        <v>18</v>
      </c>
      <c r="J3" s="14" t="s">
        <v>19</v>
      </c>
      <c r="K3" s="20" t="s">
        <v>21</v>
      </c>
      <c r="L3" s="12" t="s">
        <v>22</v>
      </c>
      <c r="M3" s="13" t="s">
        <v>23</v>
      </c>
      <c r="N3" s="17" t="s">
        <v>22</v>
      </c>
      <c r="O3" s="18" t="s">
        <v>23</v>
      </c>
      <c r="P3" s="17" t="s">
        <v>22</v>
      </c>
      <c r="Q3" s="18" t="s">
        <v>23</v>
      </c>
      <c r="R3" s="17" t="s">
        <v>22</v>
      </c>
      <c r="S3" s="18" t="s">
        <v>23</v>
      </c>
      <c r="T3" s="17" t="s">
        <v>22</v>
      </c>
      <c r="U3" s="18" t="s">
        <v>23</v>
      </c>
      <c r="V3" s="17" t="s">
        <v>22</v>
      </c>
      <c r="W3" s="18" t="s">
        <v>23</v>
      </c>
      <c r="X3" s="13" t="s">
        <v>22</v>
      </c>
      <c r="Y3" s="13" t="s">
        <v>23</v>
      </c>
      <c r="Z3" s="314"/>
      <c r="AA3"/>
      <c r="AB3" s="12" t="s">
        <v>12</v>
      </c>
      <c r="AC3" s="13" t="s">
        <v>13</v>
      </c>
      <c r="AD3" s="14" t="s">
        <v>65</v>
      </c>
      <c r="AE3" s="15" t="s">
        <v>14</v>
      </c>
      <c r="AF3" s="13" t="s">
        <v>18</v>
      </c>
      <c r="AG3" s="14" t="s">
        <v>19</v>
      </c>
      <c r="AH3" s="20" t="s">
        <v>21</v>
      </c>
      <c r="AI3" s="13" t="s">
        <v>18</v>
      </c>
      <c r="AJ3" s="14" t="s">
        <v>19</v>
      </c>
      <c r="AK3" s="20" t="s">
        <v>21</v>
      </c>
      <c r="AL3" s="12" t="s">
        <v>22</v>
      </c>
      <c r="AM3" s="13" t="s">
        <v>23</v>
      </c>
      <c r="AN3" s="17" t="s">
        <v>22</v>
      </c>
      <c r="AO3" s="18" t="s">
        <v>23</v>
      </c>
      <c r="AP3" s="17" t="s">
        <v>22</v>
      </c>
      <c r="AQ3" s="18" t="s">
        <v>23</v>
      </c>
      <c r="AR3" s="17" t="s">
        <v>22</v>
      </c>
      <c r="AS3" s="18" t="s">
        <v>23</v>
      </c>
      <c r="AT3" s="17" t="s">
        <v>22</v>
      </c>
      <c r="AU3" s="18" t="s">
        <v>23</v>
      </c>
      <c r="AV3" s="17" t="s">
        <v>22</v>
      </c>
      <c r="AW3" s="18" t="s">
        <v>23</v>
      </c>
      <c r="AX3" s="13" t="s">
        <v>22</v>
      </c>
      <c r="AY3" s="15" t="s">
        <v>23</v>
      </c>
    </row>
    <row r="4" spans="1:52" ht="15" thickBot="1" x14ac:dyDescent="0.35">
      <c r="A4" s="101" t="s">
        <v>75</v>
      </c>
      <c r="B4" s="102"/>
      <c r="C4" s="103"/>
      <c r="D4" s="104"/>
      <c r="E4" s="104"/>
      <c r="F4" s="102"/>
      <c r="G4" s="103"/>
      <c r="H4" s="105"/>
      <c r="I4" s="102"/>
      <c r="J4" s="103"/>
      <c r="K4" s="105"/>
      <c r="L4" s="101"/>
      <c r="M4" s="102"/>
      <c r="N4" s="106"/>
      <c r="O4" s="107"/>
      <c r="P4" s="106"/>
      <c r="Q4" s="107"/>
      <c r="R4" s="106"/>
      <c r="S4" s="107"/>
      <c r="T4" s="106"/>
      <c r="U4" s="107"/>
      <c r="V4" s="106"/>
      <c r="W4" s="107"/>
      <c r="X4" s="102"/>
      <c r="Y4" s="102"/>
      <c r="Z4" s="315"/>
      <c r="AA4"/>
      <c r="AB4" s="101" t="s">
        <v>75</v>
      </c>
      <c r="AC4" s="102"/>
      <c r="AD4" s="103"/>
      <c r="AE4" s="104"/>
      <c r="AF4" s="102"/>
      <c r="AG4" s="103"/>
      <c r="AH4" s="105"/>
      <c r="AI4" s="102"/>
      <c r="AJ4" s="103"/>
      <c r="AK4" s="105"/>
      <c r="AL4" s="101"/>
      <c r="AM4" s="102"/>
      <c r="AN4" s="106"/>
      <c r="AO4" s="107"/>
      <c r="AP4" s="106"/>
      <c r="AQ4" s="107"/>
      <c r="AR4" s="106"/>
      <c r="AS4" s="107"/>
      <c r="AT4" s="106"/>
      <c r="AU4" s="107"/>
      <c r="AV4" s="106"/>
      <c r="AW4" s="107"/>
      <c r="AX4" s="102"/>
      <c r="AY4" s="104"/>
      <c r="AZ4" s="88" t="s">
        <v>72</v>
      </c>
    </row>
    <row r="5" spans="1:52" x14ac:dyDescent="0.3">
      <c r="A5" s="51" t="s">
        <v>52</v>
      </c>
      <c r="B5" s="52" t="s">
        <v>37</v>
      </c>
      <c r="C5" s="34">
        <f>VLOOKUP($A5,'Total Areas'!A:D,4,FALSE)</f>
        <v>21.967395184679404</v>
      </c>
      <c r="D5" s="47" t="s">
        <v>51</v>
      </c>
      <c r="E5" s="47" t="s">
        <v>139</v>
      </c>
      <c r="F5" s="54">
        <v>0</v>
      </c>
      <c r="G5" s="55">
        <v>5.6760200279146128E-3</v>
      </c>
      <c r="H5" s="57">
        <v>4.8369857768301707E-3</v>
      </c>
      <c r="I5" s="54">
        <v>0</v>
      </c>
      <c r="J5" s="55">
        <v>5.6760200279146128E-3</v>
      </c>
      <c r="K5" s="57">
        <v>5.6924442807010909E-4</v>
      </c>
      <c r="L5" s="61">
        <v>8.3141979940185715E-5</v>
      </c>
      <c r="M5" s="54">
        <v>0</v>
      </c>
      <c r="N5" s="58">
        <v>9.8586787394160718E-5</v>
      </c>
      <c r="O5" s="53">
        <v>0</v>
      </c>
      <c r="P5" s="58">
        <v>1.7576162805018794E-5</v>
      </c>
      <c r="Q5" s="53">
        <v>0</v>
      </c>
      <c r="R5" s="58">
        <v>9.4127446857543429E-6</v>
      </c>
      <c r="S5" s="53">
        <v>0</v>
      </c>
      <c r="T5" s="58">
        <v>6.0624276822017621E-5</v>
      </c>
      <c r="U5" s="53">
        <v>0</v>
      </c>
      <c r="V5" s="58">
        <v>1.0126726696731411E-5</v>
      </c>
      <c r="W5" s="53">
        <v>0</v>
      </c>
      <c r="X5" s="54">
        <v>6.0936189030176299E-5</v>
      </c>
      <c r="Y5" s="60">
        <v>0</v>
      </c>
      <c r="Z5" s="189">
        <v>1</v>
      </c>
      <c r="AA5"/>
      <c r="AB5" s="51" t="s">
        <v>52</v>
      </c>
      <c r="AC5" s="52" t="s">
        <v>37</v>
      </c>
      <c r="AD5" s="120">
        <f>RANK(C5,C$5:C$13,1)</f>
        <v>4</v>
      </c>
      <c r="AE5" s="47" t="s">
        <v>51</v>
      </c>
      <c r="AF5" s="120">
        <f t="shared" ref="AF5:AY13" si="0">RANK(F5,F$5:F$13)</f>
        <v>6</v>
      </c>
      <c r="AG5" s="121">
        <f t="shared" si="0"/>
        <v>5</v>
      </c>
      <c r="AH5" s="122">
        <f t="shared" si="0"/>
        <v>5</v>
      </c>
      <c r="AI5" s="120">
        <f t="shared" si="0"/>
        <v>3</v>
      </c>
      <c r="AJ5" s="121">
        <f t="shared" si="0"/>
        <v>5</v>
      </c>
      <c r="AK5" s="122">
        <f t="shared" si="0"/>
        <v>6</v>
      </c>
      <c r="AL5" s="123">
        <f t="shared" si="0"/>
        <v>8</v>
      </c>
      <c r="AM5" s="120">
        <f t="shared" si="0"/>
        <v>7</v>
      </c>
      <c r="AN5" s="124">
        <f t="shared" si="0"/>
        <v>7</v>
      </c>
      <c r="AO5" s="125">
        <f t="shared" si="0"/>
        <v>8</v>
      </c>
      <c r="AP5" s="124">
        <f t="shared" si="0"/>
        <v>8</v>
      </c>
      <c r="AQ5" s="125">
        <f t="shared" si="0"/>
        <v>8</v>
      </c>
      <c r="AR5" s="124">
        <f t="shared" si="0"/>
        <v>6</v>
      </c>
      <c r="AS5" s="125">
        <f t="shared" si="0"/>
        <v>7</v>
      </c>
      <c r="AT5" s="124">
        <f t="shared" si="0"/>
        <v>6</v>
      </c>
      <c r="AU5" s="125">
        <f t="shared" si="0"/>
        <v>3</v>
      </c>
      <c r="AV5" s="124">
        <f t="shared" si="0"/>
        <v>8</v>
      </c>
      <c r="AW5" s="125">
        <f t="shared" si="0"/>
        <v>7</v>
      </c>
      <c r="AX5" s="120">
        <f t="shared" si="0"/>
        <v>8</v>
      </c>
      <c r="AY5" s="126">
        <f t="shared" si="0"/>
        <v>6</v>
      </c>
      <c r="AZ5" s="85"/>
    </row>
    <row r="6" spans="1:52" x14ac:dyDescent="0.3">
      <c r="A6" s="51" t="s">
        <v>92</v>
      </c>
      <c r="B6" s="52" t="s">
        <v>37</v>
      </c>
      <c r="C6" s="34">
        <f>VLOOKUP($A6,'Total Areas'!A:D,4,FALSE)</f>
        <v>9.8591332767577313</v>
      </c>
      <c r="D6" s="47" t="s">
        <v>51</v>
      </c>
      <c r="E6" s="47" t="s">
        <v>140</v>
      </c>
      <c r="F6" s="54">
        <v>0</v>
      </c>
      <c r="G6" s="55">
        <v>0</v>
      </c>
      <c r="H6" s="57">
        <v>2.7162426224092467E-5</v>
      </c>
      <c r="I6" s="54">
        <v>0</v>
      </c>
      <c r="J6" s="55">
        <v>0</v>
      </c>
      <c r="K6" s="57">
        <v>2.50268651190239E-6</v>
      </c>
      <c r="L6" s="61">
        <v>1.3033617258764298E-4</v>
      </c>
      <c r="M6" s="54">
        <v>4.8843726594775896E-6</v>
      </c>
      <c r="N6" s="58">
        <v>1.0190841257727103E-4</v>
      </c>
      <c r="O6" s="53">
        <v>1.8873280089863311E-4</v>
      </c>
      <c r="P6" s="58">
        <v>3.1938288878380992E-5</v>
      </c>
      <c r="Q6" s="53">
        <v>2.5079088718830184E-9</v>
      </c>
      <c r="R6" s="58">
        <v>4.0569472679301012E-6</v>
      </c>
      <c r="S6" s="53">
        <v>4.9853666453391678E-5</v>
      </c>
      <c r="T6" s="58">
        <v>1.0461537720600035E-5</v>
      </c>
      <c r="U6" s="53">
        <v>0</v>
      </c>
      <c r="V6" s="58">
        <v>4.7383576117793171E-5</v>
      </c>
      <c r="W6" s="53">
        <v>3.3958841383496264E-5</v>
      </c>
      <c r="X6" s="54">
        <v>3.8331822708062352E-4</v>
      </c>
      <c r="Y6" s="60">
        <v>5.7287081670434557E-5</v>
      </c>
      <c r="Z6" s="189">
        <v>0</v>
      </c>
      <c r="AA6"/>
      <c r="AB6" s="51" t="s">
        <v>92</v>
      </c>
      <c r="AC6" s="52" t="s">
        <v>37</v>
      </c>
      <c r="AD6" s="120">
        <f>RANK(C6,C$5:C$13,1)</f>
        <v>2</v>
      </c>
      <c r="AE6" s="47" t="s">
        <v>51</v>
      </c>
      <c r="AF6" s="120">
        <f t="shared" si="0"/>
        <v>6</v>
      </c>
      <c r="AG6" s="121">
        <f t="shared" si="0"/>
        <v>8</v>
      </c>
      <c r="AH6" s="122">
        <f t="shared" si="0"/>
        <v>8</v>
      </c>
      <c r="AI6" s="120">
        <f t="shared" si="0"/>
        <v>3</v>
      </c>
      <c r="AJ6" s="121">
        <f t="shared" si="0"/>
        <v>8</v>
      </c>
      <c r="AK6" s="122">
        <f t="shared" si="0"/>
        <v>8</v>
      </c>
      <c r="AL6" s="123">
        <f t="shared" si="0"/>
        <v>7</v>
      </c>
      <c r="AM6" s="120">
        <f t="shared" si="0"/>
        <v>6</v>
      </c>
      <c r="AN6" s="124">
        <f t="shared" si="0"/>
        <v>6</v>
      </c>
      <c r="AO6" s="125">
        <f t="shared" si="0"/>
        <v>7</v>
      </c>
      <c r="AP6" s="124">
        <f t="shared" si="0"/>
        <v>6</v>
      </c>
      <c r="AQ6" s="125">
        <f t="shared" si="0"/>
        <v>7</v>
      </c>
      <c r="AR6" s="124">
        <f t="shared" si="0"/>
        <v>8</v>
      </c>
      <c r="AS6" s="125">
        <f t="shared" si="0"/>
        <v>6</v>
      </c>
      <c r="AT6" s="124">
        <f t="shared" si="0"/>
        <v>7</v>
      </c>
      <c r="AU6" s="125">
        <f t="shared" si="0"/>
        <v>3</v>
      </c>
      <c r="AV6" s="124">
        <f t="shared" si="0"/>
        <v>5</v>
      </c>
      <c r="AW6" s="125">
        <f t="shared" si="0"/>
        <v>6</v>
      </c>
      <c r="AX6" s="120">
        <f t="shared" si="0"/>
        <v>5</v>
      </c>
      <c r="AY6" s="126">
        <f t="shared" si="0"/>
        <v>5</v>
      </c>
      <c r="AZ6" s="86"/>
    </row>
    <row r="7" spans="1:52" x14ac:dyDescent="0.3">
      <c r="A7" s="51" t="s">
        <v>95</v>
      </c>
      <c r="B7" s="52" t="s">
        <v>37</v>
      </c>
      <c r="C7" s="34">
        <f>VLOOKUP($A7,'Total Areas'!A:D,4,FALSE)</f>
        <v>2.4673660862597364</v>
      </c>
      <c r="D7" s="35" t="s">
        <v>51</v>
      </c>
      <c r="E7" s="47" t="s">
        <v>141</v>
      </c>
      <c r="F7" s="54">
        <v>0</v>
      </c>
      <c r="G7" s="55">
        <v>8.2343975438146574E-4</v>
      </c>
      <c r="H7" s="57">
        <v>8.1138395807121638E-4</v>
      </c>
      <c r="I7" s="54">
        <v>0</v>
      </c>
      <c r="J7" s="55">
        <v>8.2343975438146574E-4</v>
      </c>
      <c r="K7" s="57">
        <v>6.0386994975571471E-5</v>
      </c>
      <c r="L7" s="61">
        <v>2.1799478263706472E-4</v>
      </c>
      <c r="M7" s="54">
        <v>0</v>
      </c>
      <c r="N7" s="58">
        <v>2.1680439160428979E-4</v>
      </c>
      <c r="O7" s="53">
        <v>6.1899999999999987E-4</v>
      </c>
      <c r="P7" s="58">
        <v>3.0785593420321824E-5</v>
      </c>
      <c r="Q7" s="53">
        <v>1.12E-4</v>
      </c>
      <c r="R7" s="58">
        <v>8.2085645010181582E-6</v>
      </c>
      <c r="S7" s="53">
        <v>0</v>
      </c>
      <c r="T7" s="58">
        <v>1.0149573959700067E-5</v>
      </c>
      <c r="U7" s="53">
        <v>0</v>
      </c>
      <c r="V7" s="58">
        <v>4.7318182848889008E-5</v>
      </c>
      <c r="W7" s="53">
        <v>4.3100000000000001E-4</v>
      </c>
      <c r="X7" s="54">
        <v>1.3560765332511695E-4</v>
      </c>
      <c r="Y7" s="60">
        <v>0</v>
      </c>
      <c r="Z7" s="189">
        <v>1</v>
      </c>
      <c r="AA7"/>
      <c r="AB7" s="51" t="s">
        <v>95</v>
      </c>
      <c r="AC7" s="52" t="s">
        <v>37</v>
      </c>
      <c r="AD7" s="120">
        <f t="shared" ref="AD7" si="1">RANK(C7,C$5:C$13,1)</f>
        <v>1</v>
      </c>
      <c r="AE7" s="35" t="s">
        <v>51</v>
      </c>
      <c r="AF7" s="120">
        <f t="shared" ref="AF7" si="2">RANK(F7,F$5:F$13)</f>
        <v>6</v>
      </c>
      <c r="AG7" s="121">
        <f t="shared" ref="AG7" si="3">RANK(G7,G$5:G$13)</f>
        <v>7</v>
      </c>
      <c r="AH7" s="122">
        <f t="shared" ref="AH7" si="4">RANK(H7,H$5:H$13)</f>
        <v>7</v>
      </c>
      <c r="AI7" s="120">
        <f t="shared" ref="AI7" si="5">RANK(I7,I$5:I$13)</f>
        <v>3</v>
      </c>
      <c r="AJ7" s="121">
        <f t="shared" ref="AJ7" si="6">RANK(J7,J$5:J$13)</f>
        <v>7</v>
      </c>
      <c r="AK7" s="122">
        <f t="shared" ref="AK7" si="7">RANK(K7,K$5:K$13)</f>
        <v>7</v>
      </c>
      <c r="AL7" s="123">
        <f t="shared" ref="AL7" si="8">RANK(L7,L$5:L$13)</f>
        <v>5</v>
      </c>
      <c r="AM7" s="120">
        <f t="shared" ref="AM7" si="9">RANK(M7,M$5:M$13)</f>
        <v>7</v>
      </c>
      <c r="AN7" s="124">
        <f t="shared" ref="AN7" si="10">RANK(N7,N$5:N$13)</f>
        <v>4</v>
      </c>
      <c r="AO7" s="125">
        <f t="shared" ref="AO7" si="11">RANK(O7,O$5:O$13)</f>
        <v>4</v>
      </c>
      <c r="AP7" s="124">
        <f t="shared" ref="AP7" si="12">RANK(P7,P$5:P$13)</f>
        <v>7</v>
      </c>
      <c r="AQ7" s="125">
        <f t="shared" ref="AQ7" si="13">RANK(Q7,Q$5:Q$13)</f>
        <v>4</v>
      </c>
      <c r="AR7" s="124">
        <f t="shared" ref="AR7" si="14">RANK(R7,R$5:R$13)</f>
        <v>7</v>
      </c>
      <c r="AS7" s="125">
        <f t="shared" ref="AS7" si="15">RANK(S7,S$5:S$13)</f>
        <v>7</v>
      </c>
      <c r="AT7" s="124">
        <f t="shared" ref="AT7" si="16">RANK(T7,T$5:T$13)</f>
        <v>8</v>
      </c>
      <c r="AU7" s="125">
        <f t="shared" ref="AU7" si="17">RANK(U7,U$5:U$13)</f>
        <v>3</v>
      </c>
      <c r="AV7" s="124">
        <f t="shared" ref="AV7" si="18">RANK(V7,V$5:V$13)</f>
        <v>6</v>
      </c>
      <c r="AW7" s="125">
        <f t="shared" ref="AW7" si="19">RANK(W7,W$5:W$13)</f>
        <v>4</v>
      </c>
      <c r="AX7" s="120">
        <f t="shared" ref="AX7" si="20">RANK(X7,X$5:X$13)</f>
        <v>7</v>
      </c>
      <c r="AY7" s="126">
        <f t="shared" ref="AY7" si="21">RANK(Y7,Y$5:Y$13)</f>
        <v>6</v>
      </c>
      <c r="AZ7" s="86"/>
    </row>
    <row r="8" spans="1:52" x14ac:dyDescent="0.3">
      <c r="A8" s="51" t="s">
        <v>45</v>
      </c>
      <c r="B8" s="52" t="s">
        <v>37</v>
      </c>
      <c r="C8" s="34">
        <f>VLOOKUP($A8,'Total Areas'!A:D,4,FALSE)</f>
        <v>44.326556966859116</v>
      </c>
      <c r="D8" s="35" t="s">
        <v>51</v>
      </c>
      <c r="E8" s="47" t="s">
        <v>142</v>
      </c>
      <c r="F8" s="54">
        <v>2.6257546739033293E-2</v>
      </c>
      <c r="G8" s="55">
        <v>7.2943906336834915E-3</v>
      </c>
      <c r="H8" s="57">
        <v>8.3593598480180397E-3</v>
      </c>
      <c r="I8" s="54">
        <v>2.4365440173649965E-2</v>
      </c>
      <c r="J8" s="55">
        <v>7.3004293652496107E-3</v>
      </c>
      <c r="K8" s="57">
        <v>1.7998537088023498E-3</v>
      </c>
      <c r="L8" s="61">
        <v>1.3144530289876195E-3</v>
      </c>
      <c r="M8" s="54">
        <v>9.2974360395378262E-5</v>
      </c>
      <c r="N8" s="58">
        <v>1.004624490130282E-3</v>
      </c>
      <c r="O8" s="53">
        <v>2.2980290802519489E-4</v>
      </c>
      <c r="P8" s="58">
        <v>3.2544461662673902E-4</v>
      </c>
      <c r="Q8" s="53">
        <v>6.1926124068208401E-5</v>
      </c>
      <c r="R8" s="58">
        <v>1.7526494955152398E-4</v>
      </c>
      <c r="S8" s="53">
        <v>1.5091021297474605E-4</v>
      </c>
      <c r="T8" s="58">
        <v>1.2774121981407715E-3</v>
      </c>
      <c r="U8" s="53">
        <v>0</v>
      </c>
      <c r="V8" s="58">
        <v>2.2600971897664097E-4</v>
      </c>
      <c r="W8" s="53">
        <v>1.5356544856777126E-4</v>
      </c>
      <c r="X8" s="54">
        <v>1.9844474662463179E-3</v>
      </c>
      <c r="Y8" s="60">
        <v>1.2862824112943826E-4</v>
      </c>
      <c r="Z8" s="189">
        <v>0</v>
      </c>
      <c r="AA8"/>
      <c r="AB8" s="51" t="s">
        <v>45</v>
      </c>
      <c r="AC8" s="52" t="s">
        <v>37</v>
      </c>
      <c r="AD8" s="120">
        <f t="shared" ref="AD8:AD13" si="22">RANK(C8,C$5:C$13,1)</f>
        <v>7</v>
      </c>
      <c r="AE8" s="35" t="s">
        <v>51</v>
      </c>
      <c r="AF8" s="120">
        <f t="shared" si="0"/>
        <v>1</v>
      </c>
      <c r="AG8" s="121">
        <f t="shared" si="0"/>
        <v>4</v>
      </c>
      <c r="AH8" s="122">
        <f t="shared" si="0"/>
        <v>4</v>
      </c>
      <c r="AI8" s="120">
        <f t="shared" si="0"/>
        <v>1</v>
      </c>
      <c r="AJ8" s="121">
        <f t="shared" si="0"/>
        <v>4</v>
      </c>
      <c r="AK8" s="122">
        <f t="shared" si="0"/>
        <v>3</v>
      </c>
      <c r="AL8" s="123">
        <f t="shared" si="0"/>
        <v>3</v>
      </c>
      <c r="AM8" s="120">
        <f t="shared" si="0"/>
        <v>5</v>
      </c>
      <c r="AN8" s="124">
        <f t="shared" si="0"/>
        <v>3</v>
      </c>
      <c r="AO8" s="125">
        <f t="shared" si="0"/>
        <v>6</v>
      </c>
      <c r="AP8" s="124">
        <f t="shared" si="0"/>
        <v>3</v>
      </c>
      <c r="AQ8" s="125">
        <f t="shared" si="0"/>
        <v>6</v>
      </c>
      <c r="AR8" s="124">
        <f t="shared" si="0"/>
        <v>2</v>
      </c>
      <c r="AS8" s="125">
        <f t="shared" si="0"/>
        <v>5</v>
      </c>
      <c r="AT8" s="124">
        <f t="shared" si="0"/>
        <v>3</v>
      </c>
      <c r="AU8" s="125">
        <f t="shared" si="0"/>
        <v>3</v>
      </c>
      <c r="AV8" s="124">
        <f t="shared" si="0"/>
        <v>2</v>
      </c>
      <c r="AW8" s="125">
        <f t="shared" si="0"/>
        <v>5</v>
      </c>
      <c r="AX8" s="120">
        <f t="shared" si="0"/>
        <v>2</v>
      </c>
      <c r="AY8" s="126">
        <f t="shared" si="0"/>
        <v>4</v>
      </c>
      <c r="AZ8" s="86"/>
    </row>
    <row r="9" spans="1:52" x14ac:dyDescent="0.3">
      <c r="A9" s="51" t="s">
        <v>46</v>
      </c>
      <c r="B9" s="52" t="s">
        <v>37</v>
      </c>
      <c r="C9" s="34">
        <f>VLOOKUP($A9,'Total Areas'!A:D,4,FALSE)</f>
        <v>42.834713294685194</v>
      </c>
      <c r="D9" s="35" t="s">
        <v>51</v>
      </c>
      <c r="E9" s="47" t="s">
        <v>142</v>
      </c>
      <c r="F9" s="54">
        <v>2.3310586357876254E-2</v>
      </c>
      <c r="G9" s="55">
        <v>9.8107427459309844E-3</v>
      </c>
      <c r="H9" s="57">
        <v>9.1814617747008991E-3</v>
      </c>
      <c r="I9" s="54">
        <v>0</v>
      </c>
      <c r="J9" s="55">
        <v>9.7998302478980309E-3</v>
      </c>
      <c r="K9" s="57">
        <v>1.3079439260741924E-3</v>
      </c>
      <c r="L9" s="61">
        <v>1.3537449769620237E-3</v>
      </c>
      <c r="M9" s="54">
        <v>1.6735030514654361E-3</v>
      </c>
      <c r="N9" s="58">
        <v>1.2252845708280165E-3</v>
      </c>
      <c r="O9" s="53">
        <v>4.6440086915880826E-3</v>
      </c>
      <c r="P9" s="58">
        <v>3.3648186524543272E-4</v>
      </c>
      <c r="Q9" s="53">
        <v>1.5035003979116358E-4</v>
      </c>
      <c r="R9" s="58">
        <v>1.543739115578342E-4</v>
      </c>
      <c r="S9" s="53">
        <v>4.0565892913538954E-4</v>
      </c>
      <c r="T9" s="58">
        <v>1.4552889666392356E-3</v>
      </c>
      <c r="U9" s="53">
        <v>7.4065099952291269E-3</v>
      </c>
      <c r="V9" s="58">
        <v>1.5930859149963249E-4</v>
      </c>
      <c r="W9" s="53">
        <v>2.3062902198453319E-3</v>
      </c>
      <c r="X9" s="54">
        <v>1.6101247045954364E-3</v>
      </c>
      <c r="Y9" s="60">
        <v>5.2980185467909214E-3</v>
      </c>
      <c r="Z9" s="189">
        <v>0</v>
      </c>
      <c r="AA9"/>
      <c r="AB9" s="51" t="s">
        <v>46</v>
      </c>
      <c r="AC9" s="52" t="s">
        <v>37</v>
      </c>
      <c r="AD9" s="120">
        <f t="shared" si="22"/>
        <v>6</v>
      </c>
      <c r="AE9" s="35" t="s">
        <v>51</v>
      </c>
      <c r="AF9" s="120">
        <f t="shared" si="0"/>
        <v>2</v>
      </c>
      <c r="AG9" s="121">
        <f t="shared" si="0"/>
        <v>2</v>
      </c>
      <c r="AH9" s="122">
        <f t="shared" si="0"/>
        <v>3</v>
      </c>
      <c r="AI9" s="120">
        <f t="shared" si="0"/>
        <v>3</v>
      </c>
      <c r="AJ9" s="121">
        <f t="shared" si="0"/>
        <v>2</v>
      </c>
      <c r="AK9" s="122">
        <f t="shared" si="0"/>
        <v>4</v>
      </c>
      <c r="AL9" s="123">
        <f t="shared" si="0"/>
        <v>2</v>
      </c>
      <c r="AM9" s="120">
        <f t="shared" si="0"/>
        <v>3</v>
      </c>
      <c r="AN9" s="124">
        <f t="shared" si="0"/>
        <v>2</v>
      </c>
      <c r="AO9" s="125">
        <f t="shared" si="0"/>
        <v>1</v>
      </c>
      <c r="AP9" s="124">
        <f t="shared" si="0"/>
        <v>2</v>
      </c>
      <c r="AQ9" s="125">
        <f t="shared" si="0"/>
        <v>3</v>
      </c>
      <c r="AR9" s="124">
        <f t="shared" si="0"/>
        <v>3</v>
      </c>
      <c r="AS9" s="125">
        <f t="shared" si="0"/>
        <v>2</v>
      </c>
      <c r="AT9" s="124">
        <f t="shared" si="0"/>
        <v>2</v>
      </c>
      <c r="AU9" s="125">
        <f t="shared" si="0"/>
        <v>1</v>
      </c>
      <c r="AV9" s="124">
        <f t="shared" si="0"/>
        <v>3</v>
      </c>
      <c r="AW9" s="125">
        <f t="shared" si="0"/>
        <v>2</v>
      </c>
      <c r="AX9" s="120">
        <f t="shared" si="0"/>
        <v>3</v>
      </c>
      <c r="AY9" s="126">
        <f t="shared" si="0"/>
        <v>3</v>
      </c>
      <c r="AZ9" s="86"/>
    </row>
    <row r="10" spans="1:52" x14ac:dyDescent="0.3">
      <c r="A10" s="51" t="s">
        <v>56</v>
      </c>
      <c r="B10" s="52" t="s">
        <v>37</v>
      </c>
      <c r="C10" s="34">
        <f>VLOOKUP($A10,'Total Areas'!A:D,4,FALSE)</f>
        <v>26.419693492351392</v>
      </c>
      <c r="D10" s="47" t="s">
        <v>51</v>
      </c>
      <c r="E10" s="47" t="s">
        <v>142</v>
      </c>
      <c r="F10" s="54">
        <v>7.2464933180817308E-3</v>
      </c>
      <c r="G10" s="55">
        <v>1.9939186932990162E-3</v>
      </c>
      <c r="H10" s="57">
        <v>2.988943372817477E-3</v>
      </c>
      <c r="I10" s="54">
        <v>4.0599604342664844E-3</v>
      </c>
      <c r="J10" s="55">
        <v>1.9711932539414256E-3</v>
      </c>
      <c r="K10" s="57">
        <v>7.6892386786438628E-4</v>
      </c>
      <c r="L10" s="61">
        <v>1.5524950620960344E-4</v>
      </c>
      <c r="M10" s="54">
        <v>6.8398544197278898E-3</v>
      </c>
      <c r="N10" s="58">
        <v>1.4992066381251982E-4</v>
      </c>
      <c r="O10" s="53">
        <v>3.4589908257031776E-3</v>
      </c>
      <c r="P10" s="58">
        <v>4.0563712615533319E-5</v>
      </c>
      <c r="Q10" s="53">
        <v>6.406746880287763E-5</v>
      </c>
      <c r="R10" s="58">
        <v>5.3025355198248115E-5</v>
      </c>
      <c r="S10" s="53">
        <v>2.0055346948730923E-4</v>
      </c>
      <c r="T10" s="58">
        <v>2.4566757992811798E-4</v>
      </c>
      <c r="U10" s="53">
        <v>1.4605998829289009E-3</v>
      </c>
      <c r="V10" s="58">
        <v>1.6670114616414756E-5</v>
      </c>
      <c r="W10" s="53">
        <v>1.4327195512429606E-3</v>
      </c>
      <c r="X10" s="54">
        <v>1.4557742013660279E-4</v>
      </c>
      <c r="Y10" s="60">
        <v>8.5309496793610461E-3</v>
      </c>
      <c r="Z10" s="189">
        <v>0</v>
      </c>
      <c r="AA10"/>
      <c r="AB10" s="51" t="s">
        <v>56</v>
      </c>
      <c r="AC10" s="52" t="s">
        <v>37</v>
      </c>
      <c r="AD10" s="120">
        <f t="shared" si="22"/>
        <v>5</v>
      </c>
      <c r="AE10" s="47" t="s">
        <v>51</v>
      </c>
      <c r="AF10" s="120">
        <f t="shared" si="0"/>
        <v>5</v>
      </c>
      <c r="AG10" s="121">
        <f t="shared" si="0"/>
        <v>6</v>
      </c>
      <c r="AH10" s="122">
        <f t="shared" si="0"/>
        <v>6</v>
      </c>
      <c r="AI10" s="120">
        <f t="shared" si="0"/>
        <v>2</v>
      </c>
      <c r="AJ10" s="121">
        <f t="shared" si="0"/>
        <v>6</v>
      </c>
      <c r="AK10" s="122">
        <f t="shared" si="0"/>
        <v>5</v>
      </c>
      <c r="AL10" s="123">
        <f t="shared" si="0"/>
        <v>6</v>
      </c>
      <c r="AM10" s="120">
        <f t="shared" si="0"/>
        <v>1</v>
      </c>
      <c r="AN10" s="124">
        <f t="shared" si="0"/>
        <v>5</v>
      </c>
      <c r="AO10" s="125">
        <f t="shared" si="0"/>
        <v>3</v>
      </c>
      <c r="AP10" s="124">
        <f t="shared" si="0"/>
        <v>5</v>
      </c>
      <c r="AQ10" s="125">
        <f t="shared" si="0"/>
        <v>5</v>
      </c>
      <c r="AR10" s="124">
        <f t="shared" si="0"/>
        <v>4</v>
      </c>
      <c r="AS10" s="125">
        <f t="shared" si="0"/>
        <v>4</v>
      </c>
      <c r="AT10" s="124">
        <f t="shared" si="0"/>
        <v>4</v>
      </c>
      <c r="AU10" s="125">
        <f t="shared" si="0"/>
        <v>2</v>
      </c>
      <c r="AV10" s="124">
        <f t="shared" si="0"/>
        <v>7</v>
      </c>
      <c r="AW10" s="125">
        <f t="shared" si="0"/>
        <v>3</v>
      </c>
      <c r="AX10" s="120">
        <f t="shared" si="0"/>
        <v>6</v>
      </c>
      <c r="AY10" s="126">
        <f t="shared" si="0"/>
        <v>1</v>
      </c>
      <c r="AZ10" s="86"/>
    </row>
    <row r="11" spans="1:52" x14ac:dyDescent="0.3">
      <c r="A11" s="51" t="s">
        <v>49</v>
      </c>
      <c r="B11" s="52" t="s">
        <v>37</v>
      </c>
      <c r="C11" s="34">
        <f>VLOOKUP($A11,'Total Areas'!A:D,4,FALSE)</f>
        <v>72.39463672800774</v>
      </c>
      <c r="D11" s="35" t="s">
        <v>51</v>
      </c>
      <c r="E11" s="47" t="s">
        <v>142</v>
      </c>
      <c r="F11" s="54">
        <v>1.8002121625282017E-2</v>
      </c>
      <c r="G11" s="55">
        <v>9.2060909666171146E-3</v>
      </c>
      <c r="H11" s="57">
        <v>1.1246924586064666E-2</v>
      </c>
      <c r="I11" s="54">
        <v>0</v>
      </c>
      <c r="J11" s="55">
        <v>8.7076196837818764E-3</v>
      </c>
      <c r="K11" s="57">
        <v>3.0539141326401645E-3</v>
      </c>
      <c r="L11" s="61">
        <v>3.5323352944959343E-4</v>
      </c>
      <c r="M11" s="54">
        <v>6.0003428461820572E-3</v>
      </c>
      <c r="N11" s="58">
        <v>8.9638076359388496E-5</v>
      </c>
      <c r="O11" s="53">
        <v>4.2114933726788897E-3</v>
      </c>
      <c r="P11" s="58">
        <v>1.1141242827834658E-4</v>
      </c>
      <c r="Q11" s="53">
        <v>1.9834449888090897E-3</v>
      </c>
      <c r="R11" s="58">
        <v>3.4766004441866389E-5</v>
      </c>
      <c r="S11" s="53">
        <v>1.1947108725105986E-3</v>
      </c>
      <c r="T11" s="58">
        <v>9.2332711798483771E-5</v>
      </c>
      <c r="U11" s="53">
        <v>0</v>
      </c>
      <c r="V11" s="58">
        <v>5.7822425569002594E-5</v>
      </c>
      <c r="W11" s="53">
        <v>2.7847245607540319E-3</v>
      </c>
      <c r="X11" s="54">
        <v>4.945383972110492E-4</v>
      </c>
      <c r="Y11" s="60">
        <v>7.0500029372698178E-3</v>
      </c>
      <c r="Z11" s="189">
        <v>1</v>
      </c>
      <c r="AA11"/>
      <c r="AB11" s="51" t="s">
        <v>49</v>
      </c>
      <c r="AC11" s="52" t="s">
        <v>37</v>
      </c>
      <c r="AD11" s="120">
        <f t="shared" si="22"/>
        <v>8</v>
      </c>
      <c r="AE11" s="35" t="s">
        <v>51</v>
      </c>
      <c r="AF11" s="120">
        <f t="shared" si="0"/>
        <v>3</v>
      </c>
      <c r="AG11" s="121">
        <f t="shared" si="0"/>
        <v>3</v>
      </c>
      <c r="AH11" s="122">
        <f t="shared" si="0"/>
        <v>2</v>
      </c>
      <c r="AI11" s="120">
        <f t="shared" si="0"/>
        <v>3</v>
      </c>
      <c r="AJ11" s="121">
        <f t="shared" si="0"/>
        <v>3</v>
      </c>
      <c r="AK11" s="122">
        <f t="shared" si="0"/>
        <v>2</v>
      </c>
      <c r="AL11" s="123">
        <f t="shared" si="0"/>
        <v>4</v>
      </c>
      <c r="AM11" s="120">
        <f t="shared" si="0"/>
        <v>2</v>
      </c>
      <c r="AN11" s="124">
        <f t="shared" si="0"/>
        <v>8</v>
      </c>
      <c r="AO11" s="125">
        <f t="shared" si="0"/>
        <v>2</v>
      </c>
      <c r="AP11" s="124">
        <f t="shared" si="0"/>
        <v>4</v>
      </c>
      <c r="AQ11" s="125">
        <f t="shared" si="0"/>
        <v>1</v>
      </c>
      <c r="AR11" s="124">
        <f t="shared" si="0"/>
        <v>5</v>
      </c>
      <c r="AS11" s="125">
        <f t="shared" si="0"/>
        <v>1</v>
      </c>
      <c r="AT11" s="124">
        <f t="shared" si="0"/>
        <v>5</v>
      </c>
      <c r="AU11" s="125">
        <f t="shared" si="0"/>
        <v>3</v>
      </c>
      <c r="AV11" s="124">
        <f t="shared" si="0"/>
        <v>4</v>
      </c>
      <c r="AW11" s="125">
        <f t="shared" si="0"/>
        <v>1</v>
      </c>
      <c r="AX11" s="120">
        <f t="shared" si="0"/>
        <v>4</v>
      </c>
      <c r="AY11" s="126">
        <f t="shared" si="0"/>
        <v>2</v>
      </c>
      <c r="AZ11" s="86"/>
    </row>
    <row r="12" spans="1:52" x14ac:dyDescent="0.3">
      <c r="A12" s="51" t="s">
        <v>85</v>
      </c>
      <c r="B12" s="52" t="s">
        <v>37</v>
      </c>
      <c r="C12" s="34">
        <f>VLOOKUP($A12,'Total Areas'!A:D,4,FALSE)</f>
        <v>17.751540612442341</v>
      </c>
      <c r="D12" s="47" t="s">
        <v>51</v>
      </c>
      <c r="E12" s="47" t="s">
        <v>184</v>
      </c>
      <c r="F12" s="54"/>
      <c r="G12" s="55"/>
      <c r="H12" s="57"/>
      <c r="I12" s="54"/>
      <c r="J12" s="55"/>
      <c r="K12" s="57"/>
      <c r="L12" s="61"/>
      <c r="M12" s="54"/>
      <c r="N12" s="58"/>
      <c r="O12" s="53"/>
      <c r="P12" s="58"/>
      <c r="Q12" s="53"/>
      <c r="R12" s="58"/>
      <c r="S12" s="53"/>
      <c r="T12" s="58"/>
      <c r="U12" s="53"/>
      <c r="V12" s="58"/>
      <c r="W12" s="53"/>
      <c r="X12" s="54"/>
      <c r="Y12" s="60"/>
      <c r="Z12" s="189">
        <v>1</v>
      </c>
      <c r="AA12"/>
      <c r="AB12" s="51" t="s">
        <v>85</v>
      </c>
      <c r="AC12" s="52" t="s">
        <v>37</v>
      </c>
      <c r="AD12" s="120">
        <f t="shared" si="22"/>
        <v>3</v>
      </c>
      <c r="AE12" s="35" t="s">
        <v>51</v>
      </c>
      <c r="AF12" s="120"/>
      <c r="AG12" s="121"/>
      <c r="AH12" s="122"/>
      <c r="AI12" s="120"/>
      <c r="AJ12" s="121"/>
      <c r="AK12" s="122"/>
      <c r="AL12" s="123"/>
      <c r="AM12" s="120"/>
      <c r="AN12" s="124"/>
      <c r="AO12" s="125"/>
      <c r="AP12" s="124"/>
      <c r="AQ12" s="125"/>
      <c r="AR12" s="124"/>
      <c r="AS12" s="125"/>
      <c r="AT12" s="124"/>
      <c r="AU12" s="125"/>
      <c r="AV12" s="124"/>
      <c r="AW12" s="125"/>
      <c r="AX12" s="120"/>
      <c r="AY12" s="126"/>
      <c r="AZ12" s="86"/>
    </row>
    <row r="13" spans="1:52" ht="15" thickBot="1" x14ac:dyDescent="0.35">
      <c r="A13" s="51" t="s">
        <v>50</v>
      </c>
      <c r="B13" s="52" t="s">
        <v>37</v>
      </c>
      <c r="C13" s="34">
        <f>VLOOKUP($A13,'Total Areas'!A:D,4,FALSE)</f>
        <v>88.747147779287715</v>
      </c>
      <c r="D13" s="47" t="s">
        <v>51</v>
      </c>
      <c r="E13" s="47" t="s">
        <v>142</v>
      </c>
      <c r="F13" s="54">
        <v>7.4216109791130072E-3</v>
      </c>
      <c r="G13" s="55">
        <v>1.5671906847910998E-2</v>
      </c>
      <c r="H13" s="57">
        <v>1.6410121668632035E-2</v>
      </c>
      <c r="I13" s="54">
        <v>0</v>
      </c>
      <c r="J13" s="55">
        <v>1.5671906847910998E-2</v>
      </c>
      <c r="K13" s="57">
        <v>6.609254057714487E-3</v>
      </c>
      <c r="L13" s="61">
        <v>4.4279639579741245E-3</v>
      </c>
      <c r="M13" s="54">
        <v>2.8782714398642841E-4</v>
      </c>
      <c r="N13" s="58">
        <v>2.7954784980329175E-3</v>
      </c>
      <c r="O13" s="53">
        <v>2.8118281770888345E-4</v>
      </c>
      <c r="P13" s="58">
        <v>7.0271363160634972E-3</v>
      </c>
      <c r="Q13" s="53">
        <v>1.8269016771778801E-4</v>
      </c>
      <c r="R13" s="58">
        <v>8.713238226915243E-4</v>
      </c>
      <c r="S13" s="53">
        <v>2.2082022068914268E-4</v>
      </c>
      <c r="T13" s="58">
        <v>2.2847939643964072E-3</v>
      </c>
      <c r="U13" s="53">
        <v>0</v>
      </c>
      <c r="V13" s="58">
        <v>1.9327011404680536E-3</v>
      </c>
      <c r="W13" s="53">
        <v>0</v>
      </c>
      <c r="X13" s="54">
        <v>1.1628937240355375E-2</v>
      </c>
      <c r="Y13" s="60">
        <v>0</v>
      </c>
      <c r="Z13" s="190">
        <v>1</v>
      </c>
      <c r="AA13"/>
      <c r="AB13" s="51" t="s">
        <v>50</v>
      </c>
      <c r="AC13" s="52" t="s">
        <v>37</v>
      </c>
      <c r="AD13" s="120">
        <f t="shared" si="22"/>
        <v>9</v>
      </c>
      <c r="AE13" s="47" t="s">
        <v>51</v>
      </c>
      <c r="AF13" s="120">
        <f t="shared" si="0"/>
        <v>4</v>
      </c>
      <c r="AG13" s="121">
        <f t="shared" si="0"/>
        <v>1</v>
      </c>
      <c r="AH13" s="122">
        <f t="shared" si="0"/>
        <v>1</v>
      </c>
      <c r="AI13" s="120">
        <f t="shared" si="0"/>
        <v>3</v>
      </c>
      <c r="AJ13" s="121">
        <f t="shared" si="0"/>
        <v>1</v>
      </c>
      <c r="AK13" s="122">
        <f t="shared" si="0"/>
        <v>1</v>
      </c>
      <c r="AL13" s="123">
        <f t="shared" si="0"/>
        <v>1</v>
      </c>
      <c r="AM13" s="120">
        <f t="shared" si="0"/>
        <v>4</v>
      </c>
      <c r="AN13" s="124">
        <f t="shared" si="0"/>
        <v>1</v>
      </c>
      <c r="AO13" s="125">
        <f t="shared" si="0"/>
        <v>5</v>
      </c>
      <c r="AP13" s="124">
        <f t="shared" si="0"/>
        <v>1</v>
      </c>
      <c r="AQ13" s="125">
        <f t="shared" si="0"/>
        <v>2</v>
      </c>
      <c r="AR13" s="124">
        <f t="shared" si="0"/>
        <v>1</v>
      </c>
      <c r="AS13" s="125">
        <f t="shared" si="0"/>
        <v>3</v>
      </c>
      <c r="AT13" s="124">
        <f t="shared" si="0"/>
        <v>1</v>
      </c>
      <c r="AU13" s="125">
        <f t="shared" si="0"/>
        <v>3</v>
      </c>
      <c r="AV13" s="124">
        <f t="shared" si="0"/>
        <v>1</v>
      </c>
      <c r="AW13" s="125">
        <f t="shared" si="0"/>
        <v>7</v>
      </c>
      <c r="AX13" s="120">
        <f t="shared" si="0"/>
        <v>1</v>
      </c>
      <c r="AY13" s="126">
        <f t="shared" si="0"/>
        <v>6</v>
      </c>
      <c r="AZ13" s="87"/>
    </row>
    <row r="14" spans="1:52" x14ac:dyDescent="0.3">
      <c r="A14" s="108"/>
      <c r="B14" s="109"/>
      <c r="C14" s="110">
        <f>SUMIF(Z5:Z13,"=1",C5:C13)</f>
        <v>203.32808639067696</v>
      </c>
      <c r="D14" s="111"/>
      <c r="E14" s="111"/>
      <c r="F14" s="112">
        <f t="shared" ref="F14:Y14" si="23">SUMIF($Z$5:$Z$13,"=1",F5:F13)</f>
        <v>2.5423732604395025E-2</v>
      </c>
      <c r="G14" s="113">
        <f t="shared" si="23"/>
        <v>3.1377457596824192E-2</v>
      </c>
      <c r="H14" s="114">
        <f t="shared" si="23"/>
        <v>3.3305415989598089E-2</v>
      </c>
      <c r="I14" s="112">
        <f t="shared" si="23"/>
        <v>0</v>
      </c>
      <c r="J14" s="113">
        <f t="shared" si="23"/>
        <v>3.0878986313988954E-2</v>
      </c>
      <c r="K14" s="114">
        <f t="shared" si="23"/>
        <v>1.0292799613400332E-2</v>
      </c>
      <c r="L14" s="115">
        <f t="shared" si="23"/>
        <v>5.0823342500009687E-3</v>
      </c>
      <c r="M14" s="112">
        <f t="shared" si="23"/>
        <v>6.288169990168486E-3</v>
      </c>
      <c r="N14" s="116">
        <f t="shared" si="23"/>
        <v>3.2005077533907565E-3</v>
      </c>
      <c r="O14" s="117">
        <f t="shared" si="23"/>
        <v>5.1116761903877731E-3</v>
      </c>
      <c r="P14" s="116">
        <f t="shared" si="23"/>
        <v>7.1869105005671844E-3</v>
      </c>
      <c r="Q14" s="117">
        <f t="shared" si="23"/>
        <v>2.278135156526878E-3</v>
      </c>
      <c r="R14" s="116">
        <f t="shared" si="23"/>
        <v>9.2371113632016319E-4</v>
      </c>
      <c r="S14" s="117">
        <f t="shared" si="23"/>
        <v>1.4155310931997411E-3</v>
      </c>
      <c r="T14" s="116">
        <f t="shared" si="23"/>
        <v>2.4479005269766084E-3</v>
      </c>
      <c r="U14" s="117">
        <f t="shared" si="23"/>
        <v>0</v>
      </c>
      <c r="V14" s="116">
        <f t="shared" si="23"/>
        <v>2.0479684755826768E-3</v>
      </c>
      <c r="W14" s="117">
        <f t="shared" si="23"/>
        <v>3.2157245607540319E-3</v>
      </c>
      <c r="X14" s="112">
        <f t="shared" si="23"/>
        <v>1.2320019479921718E-2</v>
      </c>
      <c r="Y14" s="118">
        <f t="shared" si="23"/>
        <v>7.0500029372698178E-3</v>
      </c>
      <c r="Z14" s="111">
        <f>SUM(Z5:Z13)</f>
        <v>5</v>
      </c>
      <c r="AA14"/>
      <c r="AB14" s="108"/>
      <c r="AC14" s="109"/>
      <c r="AD14" s="110"/>
      <c r="AE14" s="111"/>
      <c r="AF14" s="112"/>
      <c r="AG14" s="113"/>
      <c r="AH14" s="114"/>
      <c r="AI14" s="112"/>
      <c r="AJ14" s="113"/>
      <c r="AK14" s="114"/>
      <c r="AL14" s="115"/>
      <c r="AM14" s="112"/>
      <c r="AN14" s="116"/>
      <c r="AO14" s="117"/>
      <c r="AP14" s="116"/>
      <c r="AQ14" s="117"/>
      <c r="AR14" s="116"/>
      <c r="AS14" s="117"/>
      <c r="AT14" s="116"/>
      <c r="AU14" s="117"/>
      <c r="AV14" s="116"/>
      <c r="AW14" s="117"/>
      <c r="AX14" s="112"/>
      <c r="AY14" s="118"/>
      <c r="AZ14" s="119"/>
    </row>
    <row r="15" spans="1:52" ht="15" thickBot="1" x14ac:dyDescent="0.35">
      <c r="A15" s="51"/>
      <c r="B15" s="52"/>
      <c r="C15" s="34"/>
      <c r="D15" s="47"/>
      <c r="E15" s="47"/>
      <c r="F15" s="54"/>
      <c r="G15" s="55"/>
      <c r="H15" s="57"/>
      <c r="I15" s="54"/>
      <c r="J15" s="55"/>
      <c r="K15" s="57"/>
      <c r="L15" s="61"/>
      <c r="M15" s="54"/>
      <c r="N15" s="58"/>
      <c r="O15" s="53"/>
      <c r="P15" s="58"/>
      <c r="Q15" s="53"/>
      <c r="R15" s="58"/>
      <c r="S15" s="53"/>
      <c r="T15" s="58"/>
      <c r="U15" s="53"/>
      <c r="V15" s="58"/>
      <c r="W15" s="53"/>
      <c r="X15" s="54"/>
      <c r="Y15" s="60"/>
      <c r="Z15" s="145"/>
      <c r="AA15"/>
      <c r="AB15" s="51"/>
      <c r="AC15" s="52"/>
      <c r="AD15" s="34"/>
      <c r="AE15" s="47"/>
      <c r="AF15" s="54"/>
      <c r="AG15" s="55"/>
      <c r="AH15" s="57"/>
      <c r="AI15" s="54"/>
      <c r="AJ15" s="55"/>
      <c r="AK15" s="57"/>
      <c r="AL15" s="61"/>
      <c r="AM15" s="54"/>
      <c r="AN15" s="58"/>
      <c r="AO15" s="53"/>
      <c r="AP15" s="58"/>
      <c r="AQ15" s="53"/>
      <c r="AR15" s="58"/>
      <c r="AS15" s="53"/>
      <c r="AT15" s="58"/>
      <c r="AU15" s="53"/>
      <c r="AV15" s="58"/>
      <c r="AW15" s="53"/>
      <c r="AX15" s="54"/>
      <c r="AY15" s="60"/>
    </row>
    <row r="16" spans="1:52" ht="15" thickBot="1" x14ac:dyDescent="0.35">
      <c r="A16" s="101" t="s">
        <v>76</v>
      </c>
      <c r="B16" s="102"/>
      <c r="C16" s="103"/>
      <c r="D16" s="104"/>
      <c r="E16" s="104"/>
      <c r="F16" s="102"/>
      <c r="G16" s="103"/>
      <c r="H16" s="105"/>
      <c r="I16" s="102"/>
      <c r="J16" s="103"/>
      <c r="K16" s="105"/>
      <c r="L16" s="101"/>
      <c r="M16" s="102"/>
      <c r="N16" s="106"/>
      <c r="O16" s="107"/>
      <c r="P16" s="106"/>
      <c r="Q16" s="107"/>
      <c r="R16" s="106"/>
      <c r="S16" s="107"/>
      <c r="T16" s="106"/>
      <c r="U16" s="107"/>
      <c r="V16" s="106"/>
      <c r="W16" s="107"/>
      <c r="X16" s="102"/>
      <c r="Y16" s="104"/>
      <c r="Z16" s="152" t="s">
        <v>93</v>
      </c>
      <c r="AA16"/>
      <c r="AB16" s="101" t="s">
        <v>76</v>
      </c>
      <c r="AC16" s="102"/>
      <c r="AD16" s="103"/>
      <c r="AE16" s="104"/>
      <c r="AF16" s="102"/>
      <c r="AG16" s="103"/>
      <c r="AH16" s="105"/>
      <c r="AI16" s="102"/>
      <c r="AJ16" s="103"/>
      <c r="AK16" s="105"/>
      <c r="AL16" s="101"/>
      <c r="AM16" s="102"/>
      <c r="AN16" s="106"/>
      <c r="AO16" s="107"/>
      <c r="AP16" s="106"/>
      <c r="AQ16" s="107"/>
      <c r="AR16" s="106"/>
      <c r="AS16" s="107"/>
      <c r="AT16" s="106"/>
      <c r="AU16" s="107"/>
      <c r="AV16" s="106"/>
      <c r="AW16" s="107"/>
      <c r="AX16" s="102"/>
      <c r="AY16" s="104"/>
      <c r="AZ16" s="88" t="s">
        <v>72</v>
      </c>
    </row>
    <row r="17" spans="1:52" x14ac:dyDescent="0.3">
      <c r="A17" s="45" t="s">
        <v>24</v>
      </c>
      <c r="B17" s="33" t="s">
        <v>25</v>
      </c>
      <c r="C17" s="34">
        <f>VLOOKUP($A17,'Total Areas'!A:D,4,FALSE)</f>
        <v>25.486774331916184</v>
      </c>
      <c r="D17" s="35" t="s">
        <v>48</v>
      </c>
      <c r="E17" s="47" t="s">
        <v>140</v>
      </c>
      <c r="F17" s="39">
        <v>0</v>
      </c>
      <c r="G17" s="40">
        <v>2.2713378327397912E-4</v>
      </c>
      <c r="H17" s="42">
        <v>2.6788233783566402E-3</v>
      </c>
      <c r="I17" s="39">
        <v>0</v>
      </c>
      <c r="J17" s="40">
        <v>2.3182778825365673E-4</v>
      </c>
      <c r="K17" s="42">
        <v>3.8600001722888752E-3</v>
      </c>
      <c r="L17" s="32" t="s">
        <v>27</v>
      </c>
      <c r="M17" s="33" t="s">
        <v>27</v>
      </c>
      <c r="N17" s="43" t="s">
        <v>27</v>
      </c>
      <c r="O17" s="44" t="s">
        <v>27</v>
      </c>
      <c r="P17" s="43" t="s">
        <v>27</v>
      </c>
      <c r="Q17" s="44" t="s">
        <v>27</v>
      </c>
      <c r="R17" s="43" t="s">
        <v>27</v>
      </c>
      <c r="S17" s="44" t="s">
        <v>27</v>
      </c>
      <c r="T17" s="43" t="s">
        <v>27</v>
      </c>
      <c r="U17" s="44" t="s">
        <v>27</v>
      </c>
      <c r="V17" s="43" t="s">
        <v>27</v>
      </c>
      <c r="W17" s="44" t="s">
        <v>27</v>
      </c>
      <c r="X17" s="33" t="s">
        <v>27</v>
      </c>
      <c r="Y17" s="35" t="s">
        <v>27</v>
      </c>
      <c r="Z17" s="191">
        <v>0</v>
      </c>
      <c r="AA17"/>
      <c r="AB17" s="32" t="s">
        <v>24</v>
      </c>
      <c r="AC17" s="33" t="s">
        <v>25</v>
      </c>
      <c r="AD17" s="120">
        <f>RANK(C17,C$17:C$26,1)</f>
        <v>3</v>
      </c>
      <c r="AE17" s="35" t="s">
        <v>48</v>
      </c>
      <c r="AF17" s="128">
        <f t="shared" ref="AF17:AY26" si="24">RANK(F17,F$17:F$26)</f>
        <v>10</v>
      </c>
      <c r="AG17" s="129">
        <f t="shared" si="24"/>
        <v>10</v>
      </c>
      <c r="AH17" s="130">
        <f t="shared" si="24"/>
        <v>9</v>
      </c>
      <c r="AI17" s="128">
        <f t="shared" si="24"/>
        <v>8</v>
      </c>
      <c r="AJ17" s="129">
        <f t="shared" si="24"/>
        <v>10</v>
      </c>
      <c r="AK17" s="130">
        <f t="shared" si="24"/>
        <v>7</v>
      </c>
      <c r="AL17" s="123"/>
      <c r="AM17" s="120"/>
      <c r="AN17" s="124"/>
      <c r="AO17" s="125"/>
      <c r="AP17" s="124"/>
      <c r="AQ17" s="125"/>
      <c r="AR17" s="124"/>
      <c r="AS17" s="125"/>
      <c r="AT17" s="124"/>
      <c r="AU17" s="125"/>
      <c r="AV17" s="124"/>
      <c r="AW17" s="125"/>
      <c r="AX17" s="120"/>
      <c r="AY17" s="126"/>
      <c r="AZ17" s="85"/>
    </row>
    <row r="18" spans="1:52" x14ac:dyDescent="0.3">
      <c r="A18" s="51" t="s">
        <v>36</v>
      </c>
      <c r="B18" s="52" t="s">
        <v>37</v>
      </c>
      <c r="C18" s="34">
        <f>VLOOKUP($A18,'Total Areas'!A:D,4,FALSE)</f>
        <v>13.417064810277948</v>
      </c>
      <c r="D18" s="35" t="s">
        <v>48</v>
      </c>
      <c r="E18" s="47" t="s">
        <v>142</v>
      </c>
      <c r="F18" s="54">
        <v>3.5840780538205698E-2</v>
      </c>
      <c r="G18" s="55">
        <v>4.1588149282436203E-3</v>
      </c>
      <c r="H18" s="57">
        <v>4.666690855364977E-3</v>
      </c>
      <c r="I18" s="54">
        <v>0</v>
      </c>
      <c r="J18" s="55">
        <v>3.0308437121445916E-3</v>
      </c>
      <c r="K18" s="57">
        <v>2.0787408078615172E-3</v>
      </c>
      <c r="L18" s="59">
        <v>1.4444696133024204E-3</v>
      </c>
      <c r="M18" s="39">
        <v>1.2282683493022867E-4</v>
      </c>
      <c r="N18" s="58">
        <v>1.5823233007542493E-3</v>
      </c>
      <c r="O18" s="53">
        <v>1.9926522995928095E-5</v>
      </c>
      <c r="P18" s="58">
        <v>2.1734189320639159E-3</v>
      </c>
      <c r="Q18" s="53">
        <v>2.1303542237543466E-4</v>
      </c>
      <c r="R18" s="58">
        <v>6.3671410977312172E-4</v>
      </c>
      <c r="S18" s="53">
        <v>1.6345531071758725E-4</v>
      </c>
      <c r="T18" s="58">
        <v>7.6787326155903254E-4</v>
      </c>
      <c r="U18" s="53">
        <v>0</v>
      </c>
      <c r="V18" s="58">
        <v>7.5589419135967128E-4</v>
      </c>
      <c r="W18" s="53">
        <v>2.4745055640376154E-5</v>
      </c>
      <c r="X18" s="54">
        <v>1.091462898938733E-3</v>
      </c>
      <c r="Y18" s="60">
        <v>5.84212048367083E-6</v>
      </c>
      <c r="Z18" s="189">
        <v>0</v>
      </c>
      <c r="AA18"/>
      <c r="AB18" s="51" t="s">
        <v>36</v>
      </c>
      <c r="AC18" s="52" t="s">
        <v>37</v>
      </c>
      <c r="AD18" s="120">
        <f t="shared" ref="AD18:AD26" si="25">RANK(C18,C$17:C$26,1)</f>
        <v>2</v>
      </c>
      <c r="AE18" s="35" t="s">
        <v>48</v>
      </c>
      <c r="AF18" s="120">
        <f t="shared" si="24"/>
        <v>5</v>
      </c>
      <c r="AG18" s="121">
        <f t="shared" si="24"/>
        <v>8</v>
      </c>
      <c r="AH18" s="122">
        <f t="shared" si="24"/>
        <v>8</v>
      </c>
      <c r="AI18" s="120">
        <f t="shared" si="24"/>
        <v>8</v>
      </c>
      <c r="AJ18" s="121">
        <f t="shared" si="24"/>
        <v>8</v>
      </c>
      <c r="AK18" s="122">
        <f t="shared" si="24"/>
        <v>9</v>
      </c>
      <c r="AL18" s="131">
        <f t="shared" si="24"/>
        <v>7</v>
      </c>
      <c r="AM18" s="128">
        <f t="shared" si="24"/>
        <v>7</v>
      </c>
      <c r="AN18" s="124">
        <f t="shared" si="24"/>
        <v>6</v>
      </c>
      <c r="AO18" s="125">
        <f t="shared" si="24"/>
        <v>7</v>
      </c>
      <c r="AP18" s="124">
        <f t="shared" si="24"/>
        <v>7</v>
      </c>
      <c r="AQ18" s="125">
        <f t="shared" si="24"/>
        <v>7</v>
      </c>
      <c r="AR18" s="124">
        <f t="shared" si="24"/>
        <v>7</v>
      </c>
      <c r="AS18" s="125">
        <f t="shared" si="24"/>
        <v>7</v>
      </c>
      <c r="AT18" s="124">
        <f t="shared" si="24"/>
        <v>5</v>
      </c>
      <c r="AU18" s="125">
        <f t="shared" si="24"/>
        <v>1</v>
      </c>
      <c r="AV18" s="124">
        <f t="shared" si="24"/>
        <v>7</v>
      </c>
      <c r="AW18" s="125">
        <f t="shared" si="24"/>
        <v>7</v>
      </c>
      <c r="AX18" s="120">
        <f t="shared" si="24"/>
        <v>5</v>
      </c>
      <c r="AY18" s="126">
        <f t="shared" si="24"/>
        <v>5</v>
      </c>
      <c r="AZ18" s="86"/>
    </row>
    <row r="19" spans="1:52" x14ac:dyDescent="0.3">
      <c r="A19" s="51" t="s">
        <v>38</v>
      </c>
      <c r="B19" s="52" t="s">
        <v>37</v>
      </c>
      <c r="C19" s="34">
        <f>VLOOKUP($A19,'Total Areas'!A:D,4,FALSE)</f>
        <v>80.418562154362306</v>
      </c>
      <c r="D19" s="35" t="s">
        <v>48</v>
      </c>
      <c r="E19" s="47" t="s">
        <v>143</v>
      </c>
      <c r="F19" s="54">
        <v>5.4792837951605625E-2</v>
      </c>
      <c r="G19" s="55">
        <v>1.359029852075214E-2</v>
      </c>
      <c r="H19" s="57">
        <v>1.5770792964743655E-2</v>
      </c>
      <c r="I19" s="54">
        <v>1.6687735162993881E-2</v>
      </c>
      <c r="J19" s="55">
        <v>1.342945843941544E-2</v>
      </c>
      <c r="K19" s="57">
        <v>1.055822369032948E-2</v>
      </c>
      <c r="L19" s="61">
        <v>5.7631818397120456E-3</v>
      </c>
      <c r="M19" s="54">
        <v>3.6878505743676024E-3</v>
      </c>
      <c r="N19" s="58">
        <v>5.3090371759735994E-3</v>
      </c>
      <c r="O19" s="53">
        <v>3.6276253225512338E-3</v>
      </c>
      <c r="P19" s="58">
        <v>8.553861946232413E-3</v>
      </c>
      <c r="Q19" s="53">
        <v>2.7713255903694712E-2</v>
      </c>
      <c r="R19" s="58">
        <v>2.2864828428566077E-3</v>
      </c>
      <c r="S19" s="53">
        <v>3.1609512545996525E-3</v>
      </c>
      <c r="T19" s="58">
        <v>2.5930635294169539E-3</v>
      </c>
      <c r="U19" s="53">
        <v>0</v>
      </c>
      <c r="V19" s="58">
        <v>3.008873359948947E-3</v>
      </c>
      <c r="W19" s="53">
        <v>7.6060221928854962E-3</v>
      </c>
      <c r="X19" s="54">
        <v>3.7319406541438983E-3</v>
      </c>
      <c r="Y19" s="60">
        <v>9.953384588475033E-4</v>
      </c>
      <c r="Z19" s="189">
        <v>0</v>
      </c>
      <c r="AA19"/>
      <c r="AB19" s="51" t="s">
        <v>38</v>
      </c>
      <c r="AC19" s="52" t="s">
        <v>37</v>
      </c>
      <c r="AD19" s="120">
        <f t="shared" si="25"/>
        <v>9</v>
      </c>
      <c r="AE19" s="35" t="s">
        <v>48</v>
      </c>
      <c r="AF19" s="120">
        <f t="shared" si="24"/>
        <v>4</v>
      </c>
      <c r="AG19" s="121">
        <f t="shared" si="24"/>
        <v>3</v>
      </c>
      <c r="AH19" s="122">
        <f t="shared" si="24"/>
        <v>3</v>
      </c>
      <c r="AI19" s="120">
        <f t="shared" si="24"/>
        <v>4</v>
      </c>
      <c r="AJ19" s="121">
        <f t="shared" si="24"/>
        <v>3</v>
      </c>
      <c r="AK19" s="122">
        <f t="shared" si="24"/>
        <v>3</v>
      </c>
      <c r="AL19" s="123">
        <f t="shared" si="24"/>
        <v>2</v>
      </c>
      <c r="AM19" s="120">
        <f t="shared" si="24"/>
        <v>2</v>
      </c>
      <c r="AN19" s="124">
        <f t="shared" si="24"/>
        <v>3</v>
      </c>
      <c r="AO19" s="125">
        <f t="shared" si="24"/>
        <v>1</v>
      </c>
      <c r="AP19" s="124">
        <f t="shared" si="24"/>
        <v>2</v>
      </c>
      <c r="AQ19" s="125">
        <f t="shared" si="24"/>
        <v>1</v>
      </c>
      <c r="AR19" s="124">
        <f t="shared" si="24"/>
        <v>2</v>
      </c>
      <c r="AS19" s="125">
        <f t="shared" si="24"/>
        <v>1</v>
      </c>
      <c r="AT19" s="124">
        <f t="shared" si="24"/>
        <v>1</v>
      </c>
      <c r="AU19" s="125">
        <f t="shared" si="24"/>
        <v>1</v>
      </c>
      <c r="AV19" s="124">
        <f t="shared" si="24"/>
        <v>3</v>
      </c>
      <c r="AW19" s="125">
        <f t="shared" si="24"/>
        <v>1</v>
      </c>
      <c r="AX19" s="120">
        <f t="shared" si="24"/>
        <v>2</v>
      </c>
      <c r="AY19" s="126">
        <f t="shared" si="24"/>
        <v>1</v>
      </c>
      <c r="AZ19" s="86"/>
    </row>
    <row r="20" spans="1:52" x14ac:dyDescent="0.3">
      <c r="A20" s="32" t="s">
        <v>28</v>
      </c>
      <c r="B20" s="33" t="s">
        <v>25</v>
      </c>
      <c r="C20" s="34">
        <f>VLOOKUP($A20,'Total Areas'!A:D,4,FALSE)</f>
        <v>73.893005735951661</v>
      </c>
      <c r="D20" s="35" t="s">
        <v>48</v>
      </c>
      <c r="E20" s="47" t="s">
        <v>144</v>
      </c>
      <c r="F20" s="39">
        <v>8.1000109103042686E-2</v>
      </c>
      <c r="G20" s="40">
        <v>1.5753192582748505E-2</v>
      </c>
      <c r="H20" s="42">
        <v>1.8096829851630108E-2</v>
      </c>
      <c r="I20" s="39">
        <v>1.2384987309096759E-2</v>
      </c>
      <c r="J20" s="40">
        <v>1.4163642650940866E-2</v>
      </c>
      <c r="K20" s="42">
        <v>1.2283117822493335E-2</v>
      </c>
      <c r="L20" s="32" t="s">
        <v>27</v>
      </c>
      <c r="M20" s="33" t="s">
        <v>27</v>
      </c>
      <c r="N20" s="43" t="s">
        <v>27</v>
      </c>
      <c r="O20" s="44" t="s">
        <v>27</v>
      </c>
      <c r="P20" s="43" t="s">
        <v>27</v>
      </c>
      <c r="Q20" s="44" t="s">
        <v>27</v>
      </c>
      <c r="R20" s="43" t="s">
        <v>27</v>
      </c>
      <c r="S20" s="44" t="s">
        <v>27</v>
      </c>
      <c r="T20" s="43" t="s">
        <v>27</v>
      </c>
      <c r="U20" s="44" t="s">
        <v>27</v>
      </c>
      <c r="V20" s="43" t="s">
        <v>27</v>
      </c>
      <c r="W20" s="44" t="s">
        <v>27</v>
      </c>
      <c r="X20" s="33" t="s">
        <v>27</v>
      </c>
      <c r="Y20" s="35" t="s">
        <v>27</v>
      </c>
      <c r="Z20" s="189">
        <v>0</v>
      </c>
      <c r="AA20"/>
      <c r="AB20" s="32" t="s">
        <v>28</v>
      </c>
      <c r="AC20" s="33" t="s">
        <v>25</v>
      </c>
      <c r="AD20" s="120">
        <f t="shared" si="25"/>
        <v>8</v>
      </c>
      <c r="AE20" s="35" t="s">
        <v>48</v>
      </c>
      <c r="AF20" s="128">
        <f t="shared" si="24"/>
        <v>3</v>
      </c>
      <c r="AG20" s="129">
        <f t="shared" si="24"/>
        <v>2</v>
      </c>
      <c r="AH20" s="130">
        <f t="shared" si="24"/>
        <v>2</v>
      </c>
      <c r="AI20" s="128">
        <f t="shared" si="24"/>
        <v>5</v>
      </c>
      <c r="AJ20" s="129">
        <f t="shared" si="24"/>
        <v>2</v>
      </c>
      <c r="AK20" s="130">
        <f t="shared" si="24"/>
        <v>2</v>
      </c>
      <c r="AL20" s="123"/>
      <c r="AM20" s="120"/>
      <c r="AN20" s="124"/>
      <c r="AO20" s="125"/>
      <c r="AP20" s="124"/>
      <c r="AQ20" s="125"/>
      <c r="AR20" s="124"/>
      <c r="AS20" s="125"/>
      <c r="AT20" s="124"/>
      <c r="AU20" s="125"/>
      <c r="AV20" s="124"/>
      <c r="AW20" s="125"/>
      <c r="AX20" s="120"/>
      <c r="AY20" s="126"/>
      <c r="AZ20" s="86"/>
    </row>
    <row r="21" spans="1:52" x14ac:dyDescent="0.3">
      <c r="A21" s="51" t="s">
        <v>39</v>
      </c>
      <c r="B21" s="52" t="s">
        <v>37</v>
      </c>
      <c r="C21" s="34">
        <f>VLOOKUP($A21,'Total Areas'!A:D,4,FALSE)</f>
        <v>80.586734010599585</v>
      </c>
      <c r="D21" s="35" t="s">
        <v>48</v>
      </c>
      <c r="E21" s="47" t="s">
        <v>144</v>
      </c>
      <c r="F21" s="54">
        <v>0.17928422218167933</v>
      </c>
      <c r="G21" s="55">
        <v>2.3158929562157239E-2</v>
      </c>
      <c r="H21" s="57">
        <v>2.4715259430398151E-2</v>
      </c>
      <c r="I21" s="54">
        <v>2.3884848285319199E-2</v>
      </c>
      <c r="J21" s="55">
        <v>1.8600075352411771E-2</v>
      </c>
      <c r="K21" s="57">
        <v>1.3540084169456552E-2</v>
      </c>
      <c r="L21" s="61">
        <v>5.362074199240785E-3</v>
      </c>
      <c r="M21" s="54">
        <v>3.912479555523804E-3</v>
      </c>
      <c r="N21" s="58">
        <v>5.8044364608171731E-3</v>
      </c>
      <c r="O21" s="53">
        <v>6.9218917184550263E-4</v>
      </c>
      <c r="P21" s="58">
        <v>8.899946817006418E-3</v>
      </c>
      <c r="Q21" s="53">
        <v>4.9385844238086733E-3</v>
      </c>
      <c r="R21" s="58">
        <v>3.3374701773531473E-3</v>
      </c>
      <c r="S21" s="53">
        <v>2.1954833266963946E-3</v>
      </c>
      <c r="T21" s="58">
        <v>2.2775250370560404E-3</v>
      </c>
      <c r="U21" s="53">
        <v>0</v>
      </c>
      <c r="V21" s="58">
        <v>3.1764124371436086E-3</v>
      </c>
      <c r="W21" s="53">
        <v>2.5178191523184189E-3</v>
      </c>
      <c r="X21" s="54">
        <v>2.1270125862505643E-3</v>
      </c>
      <c r="Y21" s="60">
        <v>1.1611798991394051E-4</v>
      </c>
      <c r="Z21" s="189">
        <v>1</v>
      </c>
      <c r="AA21"/>
      <c r="AB21" s="51" t="s">
        <v>39</v>
      </c>
      <c r="AC21" s="52" t="s">
        <v>37</v>
      </c>
      <c r="AD21" s="120">
        <f t="shared" si="25"/>
        <v>10</v>
      </c>
      <c r="AE21" s="35" t="s">
        <v>48</v>
      </c>
      <c r="AF21" s="120">
        <f t="shared" si="24"/>
        <v>1</v>
      </c>
      <c r="AG21" s="121">
        <f t="shared" si="24"/>
        <v>1</v>
      </c>
      <c r="AH21" s="122">
        <f t="shared" si="24"/>
        <v>1</v>
      </c>
      <c r="AI21" s="120">
        <f t="shared" si="24"/>
        <v>3</v>
      </c>
      <c r="AJ21" s="121">
        <f t="shared" si="24"/>
        <v>1</v>
      </c>
      <c r="AK21" s="122">
        <f t="shared" si="24"/>
        <v>1</v>
      </c>
      <c r="AL21" s="123">
        <f t="shared" si="24"/>
        <v>3</v>
      </c>
      <c r="AM21" s="120">
        <f t="shared" si="24"/>
        <v>1</v>
      </c>
      <c r="AN21" s="124">
        <f t="shared" si="24"/>
        <v>2</v>
      </c>
      <c r="AO21" s="125">
        <f t="shared" si="24"/>
        <v>3</v>
      </c>
      <c r="AP21" s="124">
        <f t="shared" si="24"/>
        <v>1</v>
      </c>
      <c r="AQ21" s="125">
        <f t="shared" si="24"/>
        <v>3</v>
      </c>
      <c r="AR21" s="124">
        <f t="shared" si="24"/>
        <v>1</v>
      </c>
      <c r="AS21" s="125">
        <f t="shared" si="24"/>
        <v>2</v>
      </c>
      <c r="AT21" s="124">
        <f t="shared" si="24"/>
        <v>2</v>
      </c>
      <c r="AU21" s="125">
        <f t="shared" si="24"/>
        <v>1</v>
      </c>
      <c r="AV21" s="124">
        <f t="shared" si="24"/>
        <v>2</v>
      </c>
      <c r="AW21" s="125">
        <f t="shared" si="24"/>
        <v>3</v>
      </c>
      <c r="AX21" s="120">
        <f t="shared" si="24"/>
        <v>3</v>
      </c>
      <c r="AY21" s="126">
        <f t="shared" si="24"/>
        <v>3</v>
      </c>
      <c r="AZ21" s="86"/>
    </row>
    <row r="22" spans="1:52" x14ac:dyDescent="0.3">
      <c r="A22" s="51" t="s">
        <v>40</v>
      </c>
      <c r="B22" s="52" t="s">
        <v>37</v>
      </c>
      <c r="C22" s="34">
        <f>VLOOKUP($A22,'Total Areas'!A:D,4,FALSE)</f>
        <v>50.418970229565204</v>
      </c>
      <c r="D22" s="47" t="s">
        <v>48</v>
      </c>
      <c r="E22" s="47" t="s">
        <v>144</v>
      </c>
      <c r="F22" s="54">
        <v>9.7792151460338053E-2</v>
      </c>
      <c r="G22" s="55">
        <v>9.2556267418297863E-3</v>
      </c>
      <c r="H22" s="57">
        <v>1.2704592164425562E-2</v>
      </c>
      <c r="I22" s="54">
        <v>8.8440562054672517E-2</v>
      </c>
      <c r="J22" s="55">
        <v>6.95092446339727E-3</v>
      </c>
      <c r="K22" s="57">
        <v>9.6122461754178691E-3</v>
      </c>
      <c r="L22" s="61">
        <v>3.0203143375307326E-3</v>
      </c>
      <c r="M22" s="54">
        <v>4.2778213184857853E-4</v>
      </c>
      <c r="N22" s="58">
        <v>2.76080852612035E-3</v>
      </c>
      <c r="O22" s="53">
        <v>9.3444378503987276E-5</v>
      </c>
      <c r="P22" s="58">
        <v>5.9990248631423878E-3</v>
      </c>
      <c r="Q22" s="53">
        <v>8.9448360744897291E-4</v>
      </c>
      <c r="R22" s="58">
        <v>1.9483394570412461E-3</v>
      </c>
      <c r="S22" s="53">
        <v>3.3007298383945255E-4</v>
      </c>
      <c r="T22" s="58">
        <v>1.090361512791209E-3</v>
      </c>
      <c r="U22" s="53">
        <v>0</v>
      </c>
      <c r="V22" s="58">
        <v>2.166355275204149E-3</v>
      </c>
      <c r="W22" s="53">
        <v>3.2601896063358783E-4</v>
      </c>
      <c r="X22" s="54">
        <v>7.9003477743369165E-4</v>
      </c>
      <c r="Y22" s="60">
        <v>0</v>
      </c>
      <c r="Z22" s="189">
        <v>0</v>
      </c>
      <c r="AA22"/>
      <c r="AB22" s="51" t="s">
        <v>40</v>
      </c>
      <c r="AC22" s="52" t="s">
        <v>37</v>
      </c>
      <c r="AD22" s="120">
        <f t="shared" si="25"/>
        <v>5</v>
      </c>
      <c r="AE22" s="47" t="s">
        <v>48</v>
      </c>
      <c r="AF22" s="120">
        <f t="shared" si="24"/>
        <v>2</v>
      </c>
      <c r="AG22" s="121">
        <f t="shared" si="24"/>
        <v>5</v>
      </c>
      <c r="AH22" s="122">
        <f t="shared" si="24"/>
        <v>5</v>
      </c>
      <c r="AI22" s="120">
        <f t="shared" si="24"/>
        <v>1</v>
      </c>
      <c r="AJ22" s="121">
        <f t="shared" si="24"/>
        <v>6</v>
      </c>
      <c r="AK22" s="122">
        <f t="shared" si="24"/>
        <v>4</v>
      </c>
      <c r="AL22" s="123">
        <f t="shared" si="24"/>
        <v>5</v>
      </c>
      <c r="AM22" s="120">
        <f t="shared" si="24"/>
        <v>4</v>
      </c>
      <c r="AN22" s="124">
        <f t="shared" si="24"/>
        <v>5</v>
      </c>
      <c r="AO22" s="125">
        <f t="shared" si="24"/>
        <v>6</v>
      </c>
      <c r="AP22" s="124">
        <f t="shared" si="24"/>
        <v>5</v>
      </c>
      <c r="AQ22" s="125">
        <f t="shared" si="24"/>
        <v>5</v>
      </c>
      <c r="AR22" s="124">
        <f t="shared" si="24"/>
        <v>3</v>
      </c>
      <c r="AS22" s="125">
        <f t="shared" si="24"/>
        <v>6</v>
      </c>
      <c r="AT22" s="124">
        <f t="shared" si="24"/>
        <v>3</v>
      </c>
      <c r="AU22" s="125">
        <f t="shared" si="24"/>
        <v>1</v>
      </c>
      <c r="AV22" s="124">
        <f t="shared" si="24"/>
        <v>4</v>
      </c>
      <c r="AW22" s="125">
        <f t="shared" si="24"/>
        <v>5</v>
      </c>
      <c r="AX22" s="120">
        <f t="shared" si="24"/>
        <v>7</v>
      </c>
      <c r="AY22" s="126">
        <f t="shared" si="24"/>
        <v>6</v>
      </c>
      <c r="AZ22" s="86"/>
    </row>
    <row r="23" spans="1:52" x14ac:dyDescent="0.3">
      <c r="A23" s="51" t="s">
        <v>81</v>
      </c>
      <c r="B23" s="52" t="s">
        <v>37</v>
      </c>
      <c r="C23" s="34">
        <f>VLOOKUP($A23,'Total Areas'!A:D,4,FALSE)</f>
        <v>26.813464936262818</v>
      </c>
      <c r="D23" s="47" t="s">
        <v>48</v>
      </c>
      <c r="E23" s="47" t="s">
        <v>143</v>
      </c>
      <c r="F23" s="54">
        <v>2.500770913919468E-2</v>
      </c>
      <c r="G23" s="55">
        <v>7.9957973381426448E-3</v>
      </c>
      <c r="H23" s="57">
        <v>6.9076861930219748E-3</v>
      </c>
      <c r="I23" s="54">
        <v>1.6167560800970787E-3</v>
      </c>
      <c r="J23" s="55">
        <v>7.884119927311679E-3</v>
      </c>
      <c r="K23" s="57">
        <v>3.3913985861342365E-3</v>
      </c>
      <c r="L23" s="61">
        <v>6.8593347283572E-3</v>
      </c>
      <c r="M23" s="54">
        <v>1.4460085115993659E-3</v>
      </c>
      <c r="N23" s="58">
        <v>7.7636209168669163E-3</v>
      </c>
      <c r="O23" s="53">
        <v>1.3891281767862457E-3</v>
      </c>
      <c r="P23" s="58">
        <v>8.3508727014654435E-3</v>
      </c>
      <c r="Q23" s="53">
        <v>1.0767903382807826E-2</v>
      </c>
      <c r="R23" s="58">
        <v>1.5914410300340389E-3</v>
      </c>
      <c r="S23" s="53">
        <v>1.1676068728516044E-3</v>
      </c>
      <c r="T23" s="58">
        <v>3.983515909391969E-4</v>
      </c>
      <c r="U23" s="53">
        <v>0</v>
      </c>
      <c r="V23" s="58">
        <v>4.5938180960971246E-3</v>
      </c>
      <c r="W23" s="53">
        <v>3.048497944287991E-3</v>
      </c>
      <c r="X23" s="54">
        <v>4.60156093361526E-3</v>
      </c>
      <c r="Y23" s="60">
        <v>3.5736210353053209E-4</v>
      </c>
      <c r="Z23" s="189">
        <v>1</v>
      </c>
      <c r="AA23"/>
      <c r="AB23" s="51" t="s">
        <v>81</v>
      </c>
      <c r="AC23" s="52" t="s">
        <v>37</v>
      </c>
      <c r="AD23" s="120">
        <f t="shared" si="25"/>
        <v>4</v>
      </c>
      <c r="AE23" s="47" t="s">
        <v>48</v>
      </c>
      <c r="AF23" s="120">
        <f t="shared" si="24"/>
        <v>8</v>
      </c>
      <c r="AG23" s="121">
        <f t="shared" si="24"/>
        <v>6</v>
      </c>
      <c r="AH23" s="122">
        <f t="shared" si="24"/>
        <v>7</v>
      </c>
      <c r="AI23" s="120">
        <f t="shared" si="24"/>
        <v>6</v>
      </c>
      <c r="AJ23" s="121">
        <f t="shared" si="24"/>
        <v>5</v>
      </c>
      <c r="AK23" s="122">
        <f t="shared" si="24"/>
        <v>8</v>
      </c>
      <c r="AL23" s="123">
        <f t="shared" si="24"/>
        <v>1</v>
      </c>
      <c r="AM23" s="120">
        <f t="shared" si="24"/>
        <v>3</v>
      </c>
      <c r="AN23" s="124">
        <f t="shared" si="24"/>
        <v>1</v>
      </c>
      <c r="AO23" s="125">
        <f t="shared" si="24"/>
        <v>2</v>
      </c>
      <c r="AP23" s="124">
        <f t="shared" si="24"/>
        <v>3</v>
      </c>
      <c r="AQ23" s="125">
        <f t="shared" si="24"/>
        <v>2</v>
      </c>
      <c r="AR23" s="124">
        <f t="shared" si="24"/>
        <v>4</v>
      </c>
      <c r="AS23" s="125">
        <f t="shared" si="24"/>
        <v>3</v>
      </c>
      <c r="AT23" s="124">
        <f t="shared" si="24"/>
        <v>7</v>
      </c>
      <c r="AU23" s="125">
        <f t="shared" si="24"/>
        <v>1</v>
      </c>
      <c r="AV23" s="124">
        <f t="shared" si="24"/>
        <v>1</v>
      </c>
      <c r="AW23" s="125">
        <f t="shared" si="24"/>
        <v>2</v>
      </c>
      <c r="AX23" s="120">
        <f t="shared" si="24"/>
        <v>1</v>
      </c>
      <c r="AY23" s="126">
        <f t="shared" si="24"/>
        <v>2</v>
      </c>
      <c r="AZ23" s="86"/>
    </row>
    <row r="24" spans="1:52" x14ac:dyDescent="0.3">
      <c r="A24" s="51" t="s">
        <v>44</v>
      </c>
      <c r="B24" s="52" t="s">
        <v>37</v>
      </c>
      <c r="C24" s="34">
        <f>VLOOKUP($A24,'Total Areas'!A:D,4,FALSE)</f>
        <v>53.535572304011666</v>
      </c>
      <c r="D24" s="47" t="s">
        <v>48</v>
      </c>
      <c r="E24" s="47" t="s">
        <v>142</v>
      </c>
      <c r="F24" s="54">
        <v>2.6922068582861773E-2</v>
      </c>
      <c r="G24" s="55">
        <v>6.9335563694439299E-3</v>
      </c>
      <c r="H24" s="57">
        <v>8.9489960209493055E-3</v>
      </c>
      <c r="I24" s="54">
        <v>1.4865169375193725E-3</v>
      </c>
      <c r="J24" s="55">
        <v>6.3153286766255215E-3</v>
      </c>
      <c r="K24" s="57">
        <v>4.4976713341827023E-3</v>
      </c>
      <c r="L24" s="61">
        <v>4.0704490206288869E-3</v>
      </c>
      <c r="M24" s="54">
        <v>1.6305110862777336E-4</v>
      </c>
      <c r="N24" s="58">
        <v>2.9253377866584078E-3</v>
      </c>
      <c r="O24" s="53">
        <v>3.9767612262145907E-4</v>
      </c>
      <c r="P24" s="58">
        <v>6.2038930390744193E-3</v>
      </c>
      <c r="Q24" s="53">
        <v>4.7742855829191137E-3</v>
      </c>
      <c r="R24" s="58">
        <v>1.4008229078579274E-3</v>
      </c>
      <c r="S24" s="53">
        <v>6.0780920303762128E-4</v>
      </c>
      <c r="T24" s="58">
        <v>1.0900177453905106E-3</v>
      </c>
      <c r="U24" s="53">
        <v>0</v>
      </c>
      <c r="V24" s="58">
        <v>2.1250820651521132E-3</v>
      </c>
      <c r="W24" s="53">
        <v>5.4464191962678597E-4</v>
      </c>
      <c r="X24" s="54">
        <v>1.8824449973663267E-3</v>
      </c>
      <c r="Y24" s="60">
        <v>5.8264262964132589E-5</v>
      </c>
      <c r="Z24" s="189">
        <v>0</v>
      </c>
      <c r="AA24"/>
      <c r="AB24" s="51" t="s">
        <v>44</v>
      </c>
      <c r="AC24" s="52" t="s">
        <v>37</v>
      </c>
      <c r="AD24" s="120">
        <f t="shared" si="25"/>
        <v>6</v>
      </c>
      <c r="AE24" s="47" t="s">
        <v>48</v>
      </c>
      <c r="AF24" s="120">
        <f t="shared" si="24"/>
        <v>7</v>
      </c>
      <c r="AG24" s="121">
        <f t="shared" si="24"/>
        <v>7</v>
      </c>
      <c r="AH24" s="122">
        <f t="shared" si="24"/>
        <v>6</v>
      </c>
      <c r="AI24" s="120">
        <f t="shared" si="24"/>
        <v>7</v>
      </c>
      <c r="AJ24" s="121">
        <f t="shared" si="24"/>
        <v>7</v>
      </c>
      <c r="AK24" s="122">
        <f t="shared" si="24"/>
        <v>6</v>
      </c>
      <c r="AL24" s="123">
        <f t="shared" si="24"/>
        <v>4</v>
      </c>
      <c r="AM24" s="120">
        <f t="shared" si="24"/>
        <v>6</v>
      </c>
      <c r="AN24" s="124">
        <f t="shared" si="24"/>
        <v>4</v>
      </c>
      <c r="AO24" s="125">
        <f t="shared" si="24"/>
        <v>4</v>
      </c>
      <c r="AP24" s="124">
        <f t="shared" si="24"/>
        <v>4</v>
      </c>
      <c r="AQ24" s="125">
        <f t="shared" si="24"/>
        <v>4</v>
      </c>
      <c r="AR24" s="124">
        <f t="shared" si="24"/>
        <v>5</v>
      </c>
      <c r="AS24" s="125">
        <f t="shared" si="24"/>
        <v>4</v>
      </c>
      <c r="AT24" s="124">
        <f t="shared" si="24"/>
        <v>4</v>
      </c>
      <c r="AU24" s="125">
        <f t="shared" si="24"/>
        <v>1</v>
      </c>
      <c r="AV24" s="124">
        <f t="shared" si="24"/>
        <v>5</v>
      </c>
      <c r="AW24" s="125">
        <f t="shared" si="24"/>
        <v>4</v>
      </c>
      <c r="AX24" s="120">
        <f t="shared" si="24"/>
        <v>4</v>
      </c>
      <c r="AY24" s="126">
        <f t="shared" si="24"/>
        <v>4</v>
      </c>
      <c r="AZ24" s="86"/>
    </row>
    <row r="25" spans="1:52" x14ac:dyDescent="0.3">
      <c r="A25" s="32" t="s">
        <v>31</v>
      </c>
      <c r="B25" s="33" t="s">
        <v>25</v>
      </c>
      <c r="C25" s="34">
        <f>VLOOKUP($A25,'Total Areas'!A:D,4,FALSE)</f>
        <v>66.869240575577706</v>
      </c>
      <c r="D25" s="35" t="s">
        <v>48</v>
      </c>
      <c r="E25" s="47" t="s">
        <v>144</v>
      </c>
      <c r="F25" s="39">
        <v>3.242169781774485E-2</v>
      </c>
      <c r="G25" s="40">
        <v>1.1439765527765487E-2</v>
      </c>
      <c r="H25" s="42">
        <v>1.3465255510108068E-2</v>
      </c>
      <c r="I25" s="39">
        <v>2.5240586206653426E-2</v>
      </c>
      <c r="J25" s="40">
        <v>1.0533390662213279E-2</v>
      </c>
      <c r="K25" s="42">
        <v>8.4234185639977567E-3</v>
      </c>
      <c r="L25" s="32" t="s">
        <v>27</v>
      </c>
      <c r="M25" s="33" t="s">
        <v>27</v>
      </c>
      <c r="N25" s="43" t="s">
        <v>27</v>
      </c>
      <c r="O25" s="44" t="s">
        <v>27</v>
      </c>
      <c r="P25" s="43" t="s">
        <v>27</v>
      </c>
      <c r="Q25" s="44" t="s">
        <v>27</v>
      </c>
      <c r="R25" s="43" t="s">
        <v>27</v>
      </c>
      <c r="S25" s="44" t="s">
        <v>27</v>
      </c>
      <c r="T25" s="43" t="s">
        <v>27</v>
      </c>
      <c r="U25" s="44" t="s">
        <v>27</v>
      </c>
      <c r="V25" s="43" t="s">
        <v>27</v>
      </c>
      <c r="W25" s="44" t="s">
        <v>27</v>
      </c>
      <c r="X25" s="33" t="s">
        <v>27</v>
      </c>
      <c r="Y25" s="35" t="s">
        <v>27</v>
      </c>
      <c r="Z25" s="189">
        <v>1</v>
      </c>
      <c r="AA25"/>
      <c r="AB25" s="32" t="s">
        <v>31</v>
      </c>
      <c r="AC25" s="33" t="s">
        <v>25</v>
      </c>
      <c r="AD25" s="120">
        <f t="shared" si="25"/>
        <v>7</v>
      </c>
      <c r="AE25" s="35" t="s">
        <v>48</v>
      </c>
      <c r="AF25" s="128">
        <f t="shared" si="24"/>
        <v>6</v>
      </c>
      <c r="AG25" s="129">
        <f t="shared" si="24"/>
        <v>4</v>
      </c>
      <c r="AH25" s="130">
        <f t="shared" si="24"/>
        <v>4</v>
      </c>
      <c r="AI25" s="128">
        <f t="shared" si="24"/>
        <v>2</v>
      </c>
      <c r="AJ25" s="129">
        <f t="shared" si="24"/>
        <v>4</v>
      </c>
      <c r="AK25" s="130">
        <f t="shared" si="24"/>
        <v>5</v>
      </c>
      <c r="AL25" s="123"/>
      <c r="AM25" s="120"/>
      <c r="AN25" s="124"/>
      <c r="AO25" s="125"/>
      <c r="AP25" s="124"/>
      <c r="AQ25" s="125"/>
      <c r="AR25" s="124"/>
      <c r="AS25" s="125"/>
      <c r="AT25" s="124"/>
      <c r="AU25" s="125"/>
      <c r="AV25" s="124"/>
      <c r="AW25" s="125"/>
      <c r="AX25" s="120"/>
      <c r="AY25" s="126"/>
      <c r="AZ25" s="86"/>
    </row>
    <row r="26" spans="1:52" ht="15" thickBot="1" x14ac:dyDescent="0.35">
      <c r="A26" s="63" t="s">
        <v>47</v>
      </c>
      <c r="B26" s="64" t="s">
        <v>37</v>
      </c>
      <c r="C26" s="48">
        <f>VLOOKUP($A26,'Total Areas'!A:D,4,FALSE)</f>
        <v>12.536395410948526</v>
      </c>
      <c r="D26" s="49" t="s">
        <v>48</v>
      </c>
      <c r="E26" s="49" t="s">
        <v>144</v>
      </c>
      <c r="F26" s="67">
        <v>2.2540910159533821E-2</v>
      </c>
      <c r="G26" s="68">
        <v>1.2398982992560452E-3</v>
      </c>
      <c r="H26" s="70">
        <v>1.8374813326384595E-3</v>
      </c>
      <c r="I26" s="67">
        <v>0</v>
      </c>
      <c r="J26" s="68">
        <v>5.6630620680361333E-4</v>
      </c>
      <c r="K26" s="70">
        <v>6.0174419052213624E-4</v>
      </c>
      <c r="L26" s="71">
        <v>1.901653238681729E-3</v>
      </c>
      <c r="M26" s="67">
        <v>2.3280976243524306E-4</v>
      </c>
      <c r="N26" s="65">
        <v>1.3401738322140712E-3</v>
      </c>
      <c r="O26" s="66">
        <v>3.0283332655701951E-4</v>
      </c>
      <c r="P26" s="65">
        <v>2.8277906005956923E-3</v>
      </c>
      <c r="Q26" s="66">
        <v>3.1112647531112895E-4</v>
      </c>
      <c r="R26" s="65">
        <v>6.4902106030272392E-4</v>
      </c>
      <c r="S26" s="66">
        <v>5.9995142615029587E-4</v>
      </c>
      <c r="T26" s="65">
        <v>5.3846459872641372E-4</v>
      </c>
      <c r="U26" s="66">
        <v>0</v>
      </c>
      <c r="V26" s="65">
        <v>9.9256555171485712E-4</v>
      </c>
      <c r="W26" s="66">
        <v>4.5758383208903531E-5</v>
      </c>
      <c r="X26" s="67">
        <v>9.3133348079817732E-4</v>
      </c>
      <c r="Y26" s="72">
        <v>0</v>
      </c>
      <c r="Z26" s="190">
        <v>1</v>
      </c>
      <c r="AA26"/>
      <c r="AB26" s="63" t="s">
        <v>47</v>
      </c>
      <c r="AC26" s="64" t="s">
        <v>37</v>
      </c>
      <c r="AD26" s="127">
        <f t="shared" si="25"/>
        <v>1</v>
      </c>
      <c r="AE26" s="49" t="s">
        <v>48</v>
      </c>
      <c r="AF26" s="127">
        <f t="shared" si="24"/>
        <v>9</v>
      </c>
      <c r="AG26" s="132">
        <f t="shared" si="24"/>
        <v>9</v>
      </c>
      <c r="AH26" s="133">
        <f t="shared" si="24"/>
        <v>10</v>
      </c>
      <c r="AI26" s="127">
        <f t="shared" si="24"/>
        <v>8</v>
      </c>
      <c r="AJ26" s="132">
        <f t="shared" si="24"/>
        <v>9</v>
      </c>
      <c r="AK26" s="133">
        <f t="shared" si="24"/>
        <v>10</v>
      </c>
      <c r="AL26" s="134">
        <f t="shared" si="24"/>
        <v>6</v>
      </c>
      <c r="AM26" s="127">
        <f t="shared" si="24"/>
        <v>5</v>
      </c>
      <c r="AN26" s="135">
        <f t="shared" si="24"/>
        <v>7</v>
      </c>
      <c r="AO26" s="136">
        <f t="shared" si="24"/>
        <v>5</v>
      </c>
      <c r="AP26" s="135">
        <f t="shared" si="24"/>
        <v>6</v>
      </c>
      <c r="AQ26" s="136">
        <f t="shared" si="24"/>
        <v>6</v>
      </c>
      <c r="AR26" s="135">
        <f t="shared" si="24"/>
        <v>6</v>
      </c>
      <c r="AS26" s="136">
        <f t="shared" si="24"/>
        <v>5</v>
      </c>
      <c r="AT26" s="135">
        <f t="shared" si="24"/>
        <v>6</v>
      </c>
      <c r="AU26" s="136">
        <f t="shared" si="24"/>
        <v>1</v>
      </c>
      <c r="AV26" s="135">
        <f t="shared" si="24"/>
        <v>6</v>
      </c>
      <c r="AW26" s="136">
        <f t="shared" si="24"/>
        <v>6</v>
      </c>
      <c r="AX26" s="127">
        <f t="shared" si="24"/>
        <v>6</v>
      </c>
      <c r="AY26" s="137">
        <f t="shared" si="24"/>
        <v>6</v>
      </c>
      <c r="AZ26" s="87"/>
    </row>
    <row r="27" spans="1:52" ht="15" thickBot="1" x14ac:dyDescent="0.35">
      <c r="A27" s="89"/>
      <c r="B27" s="90"/>
      <c r="C27" s="91">
        <f>SUMIF(Z17:Z26,"=1",C17:C26)</f>
        <v>186.80583493338864</v>
      </c>
      <c r="D27" s="92"/>
      <c r="E27" s="92"/>
      <c r="F27" s="93">
        <f t="shared" ref="F27:Y27" si="26">SUMIF($Z$17:$Z$26,"=1",F17:F26)</f>
        <v>0.25925453929815268</v>
      </c>
      <c r="G27" s="94">
        <f t="shared" si="26"/>
        <v>4.3834390727321419E-2</v>
      </c>
      <c r="H27" s="95">
        <f t="shared" si="26"/>
        <v>4.6925682466166657E-2</v>
      </c>
      <c r="I27" s="93">
        <f t="shared" si="26"/>
        <v>5.0742190572069704E-2</v>
      </c>
      <c r="J27" s="94">
        <f t="shared" si="26"/>
        <v>3.758389214874034E-2</v>
      </c>
      <c r="K27" s="95">
        <f t="shared" si="26"/>
        <v>2.5956645510110683E-2</v>
      </c>
      <c r="L27" s="96">
        <f t="shared" si="26"/>
        <v>1.4123062166279713E-2</v>
      </c>
      <c r="M27" s="93">
        <f t="shared" si="26"/>
        <v>5.5912978295584127E-3</v>
      </c>
      <c r="N27" s="97">
        <f t="shared" si="26"/>
        <v>1.4908231209898162E-2</v>
      </c>
      <c r="O27" s="98">
        <f t="shared" si="26"/>
        <v>2.384150675188768E-3</v>
      </c>
      <c r="P27" s="97">
        <f t="shared" si="26"/>
        <v>2.0078610119067555E-2</v>
      </c>
      <c r="Q27" s="98">
        <f t="shared" si="26"/>
        <v>1.601761428192763E-2</v>
      </c>
      <c r="R27" s="97">
        <f t="shared" si="26"/>
        <v>5.5779322676899109E-3</v>
      </c>
      <c r="S27" s="98">
        <f t="shared" si="26"/>
        <v>3.9630416256982949E-3</v>
      </c>
      <c r="T27" s="97">
        <f t="shared" si="26"/>
        <v>3.2143412267216509E-3</v>
      </c>
      <c r="U27" s="98">
        <f t="shared" si="26"/>
        <v>0</v>
      </c>
      <c r="V27" s="97">
        <f t="shared" si="26"/>
        <v>8.762796084955591E-3</v>
      </c>
      <c r="W27" s="98">
        <f t="shared" si="26"/>
        <v>5.6120754798153136E-3</v>
      </c>
      <c r="X27" s="93">
        <f t="shared" si="26"/>
        <v>7.6599070006640015E-3</v>
      </c>
      <c r="Y27" s="99">
        <f t="shared" si="26"/>
        <v>4.7348009344447262E-4</v>
      </c>
      <c r="Z27" s="266">
        <f>SUM(Z17:Z26)</f>
        <v>4</v>
      </c>
      <c r="AA27"/>
      <c r="AB27" s="89"/>
      <c r="AC27" s="90"/>
      <c r="AD27" s="91"/>
      <c r="AE27" s="92"/>
      <c r="AF27" s="93"/>
      <c r="AG27" s="94"/>
      <c r="AH27" s="95"/>
      <c r="AI27" s="93"/>
      <c r="AJ27" s="94"/>
      <c r="AK27" s="95"/>
      <c r="AL27" s="96"/>
      <c r="AM27" s="93"/>
      <c r="AN27" s="97"/>
      <c r="AO27" s="98"/>
      <c r="AP27" s="97"/>
      <c r="AQ27" s="98"/>
      <c r="AR27" s="97"/>
      <c r="AS27" s="98"/>
      <c r="AT27" s="97"/>
      <c r="AU27" s="98"/>
      <c r="AV27" s="97"/>
      <c r="AW27" s="98"/>
      <c r="AX27" s="93"/>
      <c r="AY27" s="99"/>
      <c r="AZ27" s="100"/>
    </row>
    <row r="28" spans="1:52" ht="15" thickBot="1" x14ac:dyDescent="0.35">
      <c r="A28" s="51"/>
      <c r="B28" s="52"/>
      <c r="C28" s="34"/>
      <c r="D28" s="47"/>
      <c r="E28" s="47"/>
      <c r="F28" s="54"/>
      <c r="G28" s="55"/>
      <c r="H28" s="57"/>
      <c r="I28" s="54"/>
      <c r="J28" s="55"/>
      <c r="K28" s="57"/>
      <c r="L28" s="61"/>
      <c r="M28" s="54"/>
      <c r="N28" s="58"/>
      <c r="O28" s="53"/>
      <c r="P28" s="58"/>
      <c r="Q28" s="53"/>
      <c r="R28" s="58"/>
      <c r="S28" s="53"/>
      <c r="T28" s="58"/>
      <c r="U28" s="53"/>
      <c r="V28" s="58"/>
      <c r="W28" s="53"/>
      <c r="X28" s="54"/>
      <c r="Y28" s="60"/>
      <c r="Z28" s="145"/>
      <c r="AA28"/>
      <c r="AB28" s="51"/>
      <c r="AC28" s="52"/>
      <c r="AD28" s="34"/>
      <c r="AE28" s="47"/>
      <c r="AF28" s="54"/>
      <c r="AG28" s="55"/>
      <c r="AH28" s="57"/>
      <c r="AI28" s="54"/>
      <c r="AJ28" s="55"/>
      <c r="AK28" s="57"/>
      <c r="AL28" s="61"/>
      <c r="AM28" s="54"/>
      <c r="AN28" s="58"/>
      <c r="AO28" s="53"/>
      <c r="AP28" s="58"/>
      <c r="AQ28" s="53"/>
      <c r="AR28" s="58"/>
      <c r="AS28" s="53"/>
      <c r="AT28" s="58"/>
      <c r="AU28" s="53"/>
      <c r="AV28" s="58"/>
      <c r="AW28" s="53"/>
      <c r="AX28" s="54"/>
      <c r="AY28" s="60"/>
    </row>
    <row r="29" spans="1:52" ht="15" thickBot="1" x14ac:dyDescent="0.35">
      <c r="A29" s="101" t="s">
        <v>74</v>
      </c>
      <c r="B29" s="102"/>
      <c r="C29" s="103"/>
      <c r="D29" s="104"/>
      <c r="E29" s="104"/>
      <c r="F29" s="102"/>
      <c r="G29" s="103"/>
      <c r="H29" s="105"/>
      <c r="I29" s="102"/>
      <c r="J29" s="103"/>
      <c r="K29" s="105"/>
      <c r="L29" s="101"/>
      <c r="M29" s="102"/>
      <c r="N29" s="106"/>
      <c r="O29" s="107"/>
      <c r="P29" s="106"/>
      <c r="Q29" s="107"/>
      <c r="R29" s="106"/>
      <c r="S29" s="107"/>
      <c r="T29" s="106"/>
      <c r="U29" s="107"/>
      <c r="V29" s="106"/>
      <c r="W29" s="107"/>
      <c r="X29" s="102"/>
      <c r="Y29" s="104"/>
      <c r="Z29" s="152" t="s">
        <v>93</v>
      </c>
      <c r="AA29"/>
      <c r="AB29" s="101" t="s">
        <v>74</v>
      </c>
      <c r="AC29" s="102"/>
      <c r="AD29" s="103"/>
      <c r="AE29" s="104"/>
      <c r="AF29" s="102"/>
      <c r="AG29" s="103"/>
      <c r="AH29" s="105"/>
      <c r="AI29" s="102"/>
      <c r="AJ29" s="103"/>
      <c r="AK29" s="105"/>
      <c r="AL29" s="101"/>
      <c r="AM29" s="102"/>
      <c r="AN29" s="106"/>
      <c r="AO29" s="107"/>
      <c r="AP29" s="106"/>
      <c r="AQ29" s="107"/>
      <c r="AR29" s="106"/>
      <c r="AS29" s="107"/>
      <c r="AT29" s="106"/>
      <c r="AU29" s="107"/>
      <c r="AV29" s="106"/>
      <c r="AW29" s="107"/>
      <c r="AX29" s="102"/>
      <c r="AY29" s="104"/>
      <c r="AZ29" s="88" t="s">
        <v>72</v>
      </c>
    </row>
    <row r="30" spans="1:52" x14ac:dyDescent="0.3">
      <c r="A30" s="32" t="s">
        <v>29</v>
      </c>
      <c r="B30" s="33" t="s">
        <v>25</v>
      </c>
      <c r="C30" s="34">
        <f>VLOOKUP($A30,'Total Areas'!A:D,4,FALSE)</f>
        <v>101.49553996155278</v>
      </c>
      <c r="D30" s="35" t="s">
        <v>66</v>
      </c>
      <c r="E30" s="47" t="s">
        <v>145</v>
      </c>
      <c r="F30" s="39">
        <v>0</v>
      </c>
      <c r="G30" s="40">
        <v>5.859226189426938E-3</v>
      </c>
      <c r="H30" s="42">
        <v>7.7944160853284103E-3</v>
      </c>
      <c r="I30" s="39">
        <v>0</v>
      </c>
      <c r="J30" s="40">
        <v>5.9803144595811488E-3</v>
      </c>
      <c r="K30" s="42">
        <v>1.3167400472396788E-2</v>
      </c>
      <c r="L30" s="32" t="s">
        <v>27</v>
      </c>
      <c r="M30" s="33" t="s">
        <v>27</v>
      </c>
      <c r="N30" s="43" t="s">
        <v>27</v>
      </c>
      <c r="O30" s="44" t="s">
        <v>27</v>
      </c>
      <c r="P30" s="43" t="s">
        <v>27</v>
      </c>
      <c r="Q30" s="44" t="s">
        <v>27</v>
      </c>
      <c r="R30" s="43" t="s">
        <v>27</v>
      </c>
      <c r="S30" s="44" t="s">
        <v>27</v>
      </c>
      <c r="T30" s="43" t="s">
        <v>27</v>
      </c>
      <c r="U30" s="44" t="s">
        <v>27</v>
      </c>
      <c r="V30" s="43" t="s">
        <v>27</v>
      </c>
      <c r="W30" s="44" t="s">
        <v>27</v>
      </c>
      <c r="X30" s="33" t="s">
        <v>27</v>
      </c>
      <c r="Y30" s="35" t="s">
        <v>27</v>
      </c>
      <c r="Z30" s="191">
        <v>1</v>
      </c>
      <c r="AA30"/>
      <c r="AB30" s="32" t="s">
        <v>29</v>
      </c>
      <c r="AC30" s="33" t="s">
        <v>25</v>
      </c>
      <c r="AD30" s="120">
        <f>RANK(C30,C$30:C$35,1)</f>
        <v>6</v>
      </c>
      <c r="AE30" s="35" t="s">
        <v>66</v>
      </c>
      <c r="AF30" s="128">
        <f t="shared" ref="AF30:AF35" si="27">RANK(F30,F$30:F$35)</f>
        <v>4</v>
      </c>
      <c r="AG30" s="129">
        <f t="shared" ref="AG30:AG35" si="28">RANK(G30,G$30:G$35)</f>
        <v>5</v>
      </c>
      <c r="AH30" s="130">
        <f t="shared" ref="AH30:AH35" si="29">RANK(H30,H$30:H$35)</f>
        <v>5</v>
      </c>
      <c r="AI30" s="128">
        <f t="shared" ref="AI30:AI35" si="30">RANK(I30,I$30:I$35)</f>
        <v>5</v>
      </c>
      <c r="AJ30" s="129">
        <f t="shared" ref="AJ30:AJ35" si="31">RANK(J30,J$30:J$35)</f>
        <v>5</v>
      </c>
      <c r="AK30" s="130">
        <f t="shared" ref="AK30:AK35" si="32">RANK(K30,K$30:K$35)</f>
        <v>4</v>
      </c>
      <c r="AL30" s="123"/>
      <c r="AM30" s="120"/>
      <c r="AN30" s="124"/>
      <c r="AO30" s="125"/>
      <c r="AP30" s="124"/>
      <c r="AQ30" s="125"/>
      <c r="AR30" s="124"/>
      <c r="AS30" s="125"/>
      <c r="AT30" s="124"/>
      <c r="AU30" s="125"/>
      <c r="AV30" s="124"/>
      <c r="AW30" s="125"/>
      <c r="AX30" s="120"/>
      <c r="AY30" s="126"/>
      <c r="AZ30" s="85"/>
    </row>
    <row r="31" spans="1:52" x14ac:dyDescent="0.3">
      <c r="A31" s="51" t="s">
        <v>43</v>
      </c>
      <c r="B31" s="52" t="s">
        <v>37</v>
      </c>
      <c r="C31" s="34">
        <f>VLOOKUP($A31,'Total Areas'!A:D,4,FALSE)</f>
        <v>79.018206200126698</v>
      </c>
      <c r="D31" s="47" t="s">
        <v>66</v>
      </c>
      <c r="E31" s="47" t="s">
        <v>142</v>
      </c>
      <c r="F31" s="54">
        <v>4.8860635353436932E-2</v>
      </c>
      <c r="G31" s="55">
        <v>1.916773567156765E-2</v>
      </c>
      <c r="H31" s="57">
        <v>2.0854203086433602E-2</v>
      </c>
      <c r="I31" s="54">
        <v>0.11200260139494915</v>
      </c>
      <c r="J31" s="55">
        <v>1.8504452267099833E-2</v>
      </c>
      <c r="K31" s="57">
        <v>1.6800812574980156E-2</v>
      </c>
      <c r="L31" s="61">
        <v>2.4889716890145529E-3</v>
      </c>
      <c r="M31" s="54">
        <v>4.2034387880113124E-5</v>
      </c>
      <c r="N31" s="58">
        <v>2.8456527823219539E-3</v>
      </c>
      <c r="O31" s="53">
        <v>6.746093381150537E-5</v>
      </c>
      <c r="P31" s="58">
        <v>3.3611843934125579E-3</v>
      </c>
      <c r="Q31" s="53">
        <v>1.2206605967899155E-4</v>
      </c>
      <c r="R31" s="58">
        <v>1.0042906715771343E-3</v>
      </c>
      <c r="S31" s="53">
        <v>3.4312017831983346E-5</v>
      </c>
      <c r="T31" s="58">
        <v>9.7763465264833578E-4</v>
      </c>
      <c r="U31" s="53">
        <v>0</v>
      </c>
      <c r="V31" s="58">
        <v>1.0632181241194091E-3</v>
      </c>
      <c r="W31" s="53">
        <v>2.5299585746080823E-5</v>
      </c>
      <c r="X31" s="54">
        <v>1.9768506970231528E-3</v>
      </c>
      <c r="Y31" s="60">
        <v>0</v>
      </c>
      <c r="Z31" s="189">
        <v>1</v>
      </c>
      <c r="AA31"/>
      <c r="AB31" s="51" t="s">
        <v>43</v>
      </c>
      <c r="AC31" s="52" t="s">
        <v>37</v>
      </c>
      <c r="AD31" s="120">
        <f t="shared" ref="AD31:AD35" si="33">RANK(C31,C$30:C$35,1)</f>
        <v>4</v>
      </c>
      <c r="AE31" s="47" t="s">
        <v>66</v>
      </c>
      <c r="AF31" s="120">
        <f t="shared" si="27"/>
        <v>2</v>
      </c>
      <c r="AG31" s="121">
        <f t="shared" si="28"/>
        <v>1</v>
      </c>
      <c r="AH31" s="122">
        <f t="shared" si="29"/>
        <v>1</v>
      </c>
      <c r="AI31" s="120">
        <f t="shared" si="30"/>
        <v>1</v>
      </c>
      <c r="AJ31" s="121">
        <f t="shared" si="31"/>
        <v>1</v>
      </c>
      <c r="AK31" s="122">
        <f t="shared" si="32"/>
        <v>2</v>
      </c>
      <c r="AL31" s="123">
        <f t="shared" ref="AL31:AL35" si="34">RANK(L31,L$30:L$35)</f>
        <v>3</v>
      </c>
      <c r="AM31" s="120">
        <f t="shared" ref="AM31:AM35" si="35">RANK(M31,M$30:M$35)</f>
        <v>1</v>
      </c>
      <c r="AN31" s="124">
        <f t="shared" ref="AN31:AN35" si="36">RANK(N31,N$30:N$35)</f>
        <v>3</v>
      </c>
      <c r="AO31" s="125">
        <f t="shared" ref="AO31:AO35" si="37">RANK(O31,O$30:O$35)</f>
        <v>1</v>
      </c>
      <c r="AP31" s="124">
        <f t="shared" ref="AP31:AP35" si="38">RANK(P31,P$30:P$35)</f>
        <v>3</v>
      </c>
      <c r="AQ31" s="125">
        <f t="shared" ref="AQ31:AQ35" si="39">RANK(Q31,Q$30:Q$35)</f>
        <v>1</v>
      </c>
      <c r="AR31" s="124">
        <f t="shared" ref="AR31:AR35" si="40">RANK(R31,R$30:R$35)</f>
        <v>4</v>
      </c>
      <c r="AS31" s="125">
        <f t="shared" ref="AS31:AS35" si="41">RANK(S31,S$30:S$35)</f>
        <v>1</v>
      </c>
      <c r="AT31" s="124">
        <f t="shared" ref="AT31:AT35" si="42">RANK(T31,T$30:T$35)</f>
        <v>3</v>
      </c>
      <c r="AU31" s="125">
        <f t="shared" ref="AU31:AU35" si="43">RANK(U31,U$30:U$35)</f>
        <v>1</v>
      </c>
      <c r="AV31" s="124">
        <f t="shared" ref="AV31:AV35" si="44">RANK(V31,V$30:V$35)</f>
        <v>3</v>
      </c>
      <c r="AW31" s="125">
        <f t="shared" ref="AW31:AW35" si="45">RANK(W31,W$30:W$35)</f>
        <v>1</v>
      </c>
      <c r="AX31" s="120">
        <f t="shared" ref="AX31:AX35" si="46">RANK(X31,X$30:X$35)</f>
        <v>2</v>
      </c>
      <c r="AY31" s="126">
        <f t="shared" ref="AY31:AY35" si="47">RANK(Y31,Y$30:Y$35)</f>
        <v>1</v>
      </c>
      <c r="AZ31" s="86"/>
    </row>
    <row r="32" spans="1:52" x14ac:dyDescent="0.3">
      <c r="A32" s="51" t="s">
        <v>82</v>
      </c>
      <c r="B32" s="52" t="s">
        <v>37</v>
      </c>
      <c r="C32" s="34">
        <f>VLOOKUP($A32,'Total Areas'!A:D,4,FALSE)</f>
        <v>91.336973086565536</v>
      </c>
      <c r="D32" s="47" t="s">
        <v>66</v>
      </c>
      <c r="E32" s="47" t="s">
        <v>141</v>
      </c>
      <c r="F32" s="54">
        <v>0</v>
      </c>
      <c r="G32" s="55">
        <v>1.4224634375105863E-2</v>
      </c>
      <c r="H32" s="57">
        <v>1.969799184211354E-2</v>
      </c>
      <c r="I32" s="54">
        <v>1.0959440359037264E-2</v>
      </c>
      <c r="J32" s="55">
        <v>1.4716574240108651E-2</v>
      </c>
      <c r="K32" s="57">
        <v>1.9438599847144231E-2</v>
      </c>
      <c r="L32" s="61">
        <v>6.1863565950992525E-3</v>
      </c>
      <c r="M32" s="54">
        <v>0</v>
      </c>
      <c r="N32" s="58">
        <v>6.3504270445162462E-3</v>
      </c>
      <c r="O32" s="53">
        <v>0</v>
      </c>
      <c r="P32" s="58">
        <v>5.764188566520446E-3</v>
      </c>
      <c r="Q32" s="53">
        <v>0</v>
      </c>
      <c r="R32" s="58">
        <v>1.1303770844680908E-3</v>
      </c>
      <c r="S32" s="53">
        <v>0</v>
      </c>
      <c r="T32" s="58">
        <v>2.1053353583256343E-4</v>
      </c>
      <c r="U32" s="53">
        <v>0</v>
      </c>
      <c r="V32" s="58">
        <v>2.9084868980553289E-3</v>
      </c>
      <c r="W32" s="53">
        <v>0</v>
      </c>
      <c r="X32" s="54">
        <v>4.8426971549470708E-3</v>
      </c>
      <c r="Y32" s="60">
        <v>0</v>
      </c>
      <c r="Z32" s="189">
        <v>0</v>
      </c>
      <c r="AA32"/>
      <c r="AB32" s="51" t="s">
        <v>82</v>
      </c>
      <c r="AC32" s="52" t="s">
        <v>37</v>
      </c>
      <c r="AD32" s="120">
        <f t="shared" si="33"/>
        <v>5</v>
      </c>
      <c r="AE32" s="47" t="s">
        <v>66</v>
      </c>
      <c r="AF32" s="120">
        <f t="shared" ref="AF32" si="48">RANK(F32,F$30:F$35)</f>
        <v>4</v>
      </c>
      <c r="AG32" s="121">
        <f t="shared" ref="AG32" si="49">RANK(G32,G$30:G$35)</f>
        <v>2</v>
      </c>
      <c r="AH32" s="122">
        <f t="shared" ref="AH32" si="50">RANK(H32,H$30:H$35)</f>
        <v>2</v>
      </c>
      <c r="AI32" s="120">
        <f t="shared" ref="AI32" si="51">RANK(I32,I$30:I$35)</f>
        <v>3</v>
      </c>
      <c r="AJ32" s="121">
        <f t="shared" ref="AJ32" si="52">RANK(J32,J$30:J$35)</f>
        <v>2</v>
      </c>
      <c r="AK32" s="122">
        <f t="shared" ref="AK32" si="53">RANK(K32,K$30:K$35)</f>
        <v>1</v>
      </c>
      <c r="AL32" s="123">
        <f t="shared" ref="AL32" si="54">RANK(L32,L$30:L$35)</f>
        <v>1</v>
      </c>
      <c r="AM32" s="120">
        <f t="shared" ref="AM32" si="55">RANK(M32,M$30:M$35)</f>
        <v>3</v>
      </c>
      <c r="AN32" s="124">
        <f t="shared" ref="AN32" si="56">RANK(N32,N$30:N$35)</f>
        <v>1</v>
      </c>
      <c r="AO32" s="125">
        <f t="shared" ref="AO32" si="57">RANK(O32,O$30:O$35)</f>
        <v>3</v>
      </c>
      <c r="AP32" s="124">
        <f t="shared" ref="AP32" si="58">RANK(P32,P$30:P$35)</f>
        <v>1</v>
      </c>
      <c r="AQ32" s="125">
        <f t="shared" ref="AQ32" si="59">RANK(Q32,Q$30:Q$35)</f>
        <v>3</v>
      </c>
      <c r="AR32" s="124">
        <f t="shared" ref="AR32" si="60">RANK(R32,R$30:R$35)</f>
        <v>2</v>
      </c>
      <c r="AS32" s="125">
        <f t="shared" ref="AS32" si="61">RANK(S32,S$30:S$35)</f>
        <v>3</v>
      </c>
      <c r="AT32" s="124">
        <f t="shared" ref="AT32" si="62">RANK(T32,T$30:T$35)</f>
        <v>4</v>
      </c>
      <c r="AU32" s="125">
        <f t="shared" ref="AU32" si="63">RANK(U32,U$30:U$35)</f>
        <v>1</v>
      </c>
      <c r="AV32" s="124">
        <f t="shared" ref="AV32" si="64">RANK(V32,V$30:V$35)</f>
        <v>1</v>
      </c>
      <c r="AW32" s="125">
        <f t="shared" ref="AW32" si="65">RANK(W32,W$30:W$35)</f>
        <v>3</v>
      </c>
      <c r="AX32" s="120">
        <f t="shared" ref="AX32" si="66">RANK(X32,X$30:X$35)</f>
        <v>1</v>
      </c>
      <c r="AY32" s="126">
        <f t="shared" ref="AY32" si="67">RANK(Y32,Y$30:Y$35)</f>
        <v>1</v>
      </c>
      <c r="AZ32" s="86"/>
    </row>
    <row r="33" spans="1:52" x14ac:dyDescent="0.3">
      <c r="A33" s="51" t="s">
        <v>53</v>
      </c>
      <c r="B33" s="52" t="s">
        <v>37</v>
      </c>
      <c r="C33" s="34">
        <f>VLOOKUP($A33,'Total Areas'!A:D,4,FALSE)</f>
        <v>74.335577372379845</v>
      </c>
      <c r="D33" s="47" t="s">
        <v>66</v>
      </c>
      <c r="E33" s="47" t="s">
        <v>141</v>
      </c>
      <c r="F33" s="54">
        <v>0</v>
      </c>
      <c r="G33" s="55">
        <v>1.0207421656461137E-2</v>
      </c>
      <c r="H33" s="57">
        <v>1.4364348636124477E-2</v>
      </c>
      <c r="I33" s="54">
        <v>0</v>
      </c>
      <c r="J33" s="55">
        <v>1.0207421656461137E-2</v>
      </c>
      <c r="K33" s="57">
        <v>1.4544701629971766E-2</v>
      </c>
      <c r="L33" s="61">
        <v>1.3826704872066636E-3</v>
      </c>
      <c r="M33" s="54">
        <v>2.1100738662613698E-10</v>
      </c>
      <c r="N33" s="58">
        <v>8.510061856489197E-4</v>
      </c>
      <c r="O33" s="53">
        <v>4.1143121432379953E-6</v>
      </c>
      <c r="P33" s="58">
        <v>1.9024091333003331E-3</v>
      </c>
      <c r="Q33" s="53">
        <v>7.9280226931150239E-6</v>
      </c>
      <c r="R33" s="58">
        <v>2.2064170591540731E-4</v>
      </c>
      <c r="S33" s="53">
        <v>2.4915656461385876E-5</v>
      </c>
      <c r="T33" s="58">
        <v>1.9978784922113096E-4</v>
      </c>
      <c r="U33" s="53">
        <v>0</v>
      </c>
      <c r="V33" s="58">
        <v>3.835433115763895E-4</v>
      </c>
      <c r="W33" s="53">
        <v>5.985399549562686E-6</v>
      </c>
      <c r="X33" s="54">
        <v>8.3416237911864018E-4</v>
      </c>
      <c r="Y33" s="60">
        <v>0</v>
      </c>
      <c r="Z33" s="189">
        <v>1</v>
      </c>
      <c r="AA33"/>
      <c r="AB33" s="51" t="s">
        <v>53</v>
      </c>
      <c r="AC33" s="52" t="s">
        <v>37</v>
      </c>
      <c r="AD33" s="120">
        <f t="shared" si="33"/>
        <v>3</v>
      </c>
      <c r="AE33" s="47" t="s">
        <v>66</v>
      </c>
      <c r="AF33" s="120">
        <f t="shared" si="27"/>
        <v>4</v>
      </c>
      <c r="AG33" s="121">
        <f t="shared" si="28"/>
        <v>4</v>
      </c>
      <c r="AH33" s="122">
        <f t="shared" si="29"/>
        <v>3</v>
      </c>
      <c r="AI33" s="120">
        <f t="shared" si="30"/>
        <v>5</v>
      </c>
      <c r="AJ33" s="121">
        <f t="shared" si="31"/>
        <v>3</v>
      </c>
      <c r="AK33" s="122">
        <f t="shared" si="32"/>
        <v>3</v>
      </c>
      <c r="AL33" s="123">
        <f t="shared" si="34"/>
        <v>5</v>
      </c>
      <c r="AM33" s="120">
        <f t="shared" si="35"/>
        <v>2</v>
      </c>
      <c r="AN33" s="124">
        <f t="shared" si="36"/>
        <v>5</v>
      </c>
      <c r="AO33" s="125">
        <f t="shared" si="37"/>
        <v>2</v>
      </c>
      <c r="AP33" s="124">
        <f t="shared" si="38"/>
        <v>5</v>
      </c>
      <c r="AQ33" s="125">
        <f t="shared" si="39"/>
        <v>2</v>
      </c>
      <c r="AR33" s="124">
        <f t="shared" si="40"/>
        <v>5</v>
      </c>
      <c r="AS33" s="125">
        <f t="shared" si="41"/>
        <v>2</v>
      </c>
      <c r="AT33" s="124">
        <f t="shared" si="42"/>
        <v>5</v>
      </c>
      <c r="AU33" s="125">
        <f t="shared" si="43"/>
        <v>1</v>
      </c>
      <c r="AV33" s="124">
        <f t="shared" si="44"/>
        <v>5</v>
      </c>
      <c r="AW33" s="125">
        <f t="shared" si="45"/>
        <v>2</v>
      </c>
      <c r="AX33" s="120">
        <f t="shared" si="46"/>
        <v>5</v>
      </c>
      <c r="AY33" s="126">
        <f t="shared" si="47"/>
        <v>1</v>
      </c>
      <c r="AZ33" s="86"/>
    </row>
    <row r="34" spans="1:52" x14ac:dyDescent="0.3">
      <c r="A34" s="51" t="s">
        <v>62</v>
      </c>
      <c r="B34" s="52" t="s">
        <v>37</v>
      </c>
      <c r="C34" s="34">
        <f>VLOOKUP($A34,'Total Areas'!A:D,4,FALSE)</f>
        <v>22.641638808372765</v>
      </c>
      <c r="D34" s="47" t="s">
        <v>66</v>
      </c>
      <c r="E34" s="47" t="s">
        <v>142</v>
      </c>
      <c r="F34" s="54">
        <v>3.2654951637007303E-2</v>
      </c>
      <c r="G34" s="55">
        <v>1.8708567865720913E-3</v>
      </c>
      <c r="H34" s="57">
        <v>3.4596953737916812E-3</v>
      </c>
      <c r="I34" s="54">
        <v>5.1506087835159692E-3</v>
      </c>
      <c r="J34" s="55">
        <v>6.3292791559188511E-4</v>
      </c>
      <c r="K34" s="57">
        <v>4.0253409395089156E-3</v>
      </c>
      <c r="L34" s="61">
        <v>1.6666666499266175E-3</v>
      </c>
      <c r="M34" s="54">
        <v>0</v>
      </c>
      <c r="N34" s="58">
        <v>2.7985362281665932E-3</v>
      </c>
      <c r="O34" s="53">
        <v>0</v>
      </c>
      <c r="P34" s="58">
        <v>2.6500648413073711E-3</v>
      </c>
      <c r="Q34" s="53">
        <v>0</v>
      </c>
      <c r="R34" s="58">
        <v>1.0495065930388842E-3</v>
      </c>
      <c r="S34" s="53">
        <v>0</v>
      </c>
      <c r="T34" s="58">
        <v>1.1280135842303555E-3</v>
      </c>
      <c r="U34" s="53">
        <v>0</v>
      </c>
      <c r="V34" s="58">
        <v>9.8521909583210686E-4</v>
      </c>
      <c r="W34" s="53">
        <v>0</v>
      </c>
      <c r="X34" s="54">
        <v>9.2020230117241151E-4</v>
      </c>
      <c r="Y34" s="60">
        <v>0</v>
      </c>
      <c r="Z34" s="189">
        <v>0</v>
      </c>
      <c r="AA34"/>
      <c r="AB34" s="51" t="s">
        <v>62</v>
      </c>
      <c r="AC34" s="52" t="s">
        <v>37</v>
      </c>
      <c r="AD34" s="120">
        <f t="shared" si="33"/>
        <v>1</v>
      </c>
      <c r="AE34" s="47" t="s">
        <v>66</v>
      </c>
      <c r="AF34" s="120">
        <f t="shared" si="27"/>
        <v>3</v>
      </c>
      <c r="AG34" s="121">
        <f t="shared" si="28"/>
        <v>6</v>
      </c>
      <c r="AH34" s="122">
        <f t="shared" si="29"/>
        <v>6</v>
      </c>
      <c r="AI34" s="120">
        <f t="shared" si="30"/>
        <v>4</v>
      </c>
      <c r="AJ34" s="121">
        <f t="shared" si="31"/>
        <v>6</v>
      </c>
      <c r="AK34" s="122">
        <f t="shared" si="32"/>
        <v>6</v>
      </c>
      <c r="AL34" s="123">
        <f t="shared" si="34"/>
        <v>4</v>
      </c>
      <c r="AM34" s="120">
        <f t="shared" si="35"/>
        <v>3</v>
      </c>
      <c r="AN34" s="124">
        <f t="shared" si="36"/>
        <v>4</v>
      </c>
      <c r="AO34" s="125">
        <f t="shared" si="37"/>
        <v>3</v>
      </c>
      <c r="AP34" s="124">
        <f t="shared" si="38"/>
        <v>4</v>
      </c>
      <c r="AQ34" s="125">
        <f t="shared" si="39"/>
        <v>3</v>
      </c>
      <c r="AR34" s="124">
        <f t="shared" si="40"/>
        <v>3</v>
      </c>
      <c r="AS34" s="125">
        <f t="shared" si="41"/>
        <v>3</v>
      </c>
      <c r="AT34" s="124">
        <f t="shared" si="42"/>
        <v>2</v>
      </c>
      <c r="AU34" s="125">
        <f t="shared" si="43"/>
        <v>1</v>
      </c>
      <c r="AV34" s="124">
        <f t="shared" si="44"/>
        <v>4</v>
      </c>
      <c r="AW34" s="125">
        <f t="shared" si="45"/>
        <v>3</v>
      </c>
      <c r="AX34" s="120">
        <f t="shared" si="46"/>
        <v>4</v>
      </c>
      <c r="AY34" s="126">
        <f t="shared" si="47"/>
        <v>1</v>
      </c>
      <c r="AZ34" s="86"/>
    </row>
    <row r="35" spans="1:52" ht="15" thickBot="1" x14ac:dyDescent="0.35">
      <c r="A35" s="51" t="s">
        <v>63</v>
      </c>
      <c r="B35" s="52" t="s">
        <v>37</v>
      </c>
      <c r="C35" s="34">
        <f>VLOOKUP($A35,'Total Areas'!A:D,4,FALSE)</f>
        <v>45.330448118318941</v>
      </c>
      <c r="D35" s="47" t="s">
        <v>66</v>
      </c>
      <c r="E35" s="47" t="s">
        <v>142</v>
      </c>
      <c r="F35" s="54">
        <v>5.256899185974221E-2</v>
      </c>
      <c r="G35" s="55">
        <v>1.0553592160879735E-2</v>
      </c>
      <c r="H35" s="57">
        <v>9.9275216601341712E-3</v>
      </c>
      <c r="I35" s="54">
        <v>1.2021517425582344E-2</v>
      </c>
      <c r="J35" s="55">
        <v>9.2410831990444482E-3</v>
      </c>
      <c r="K35" s="57">
        <v>1.0111113605827376E-2</v>
      </c>
      <c r="L35" s="61">
        <v>3.1042726884657904E-3</v>
      </c>
      <c r="M35" s="54">
        <v>0</v>
      </c>
      <c r="N35" s="58">
        <v>5.216509879874597E-3</v>
      </c>
      <c r="O35" s="53">
        <v>0</v>
      </c>
      <c r="P35" s="58">
        <v>4.8662513677134112E-3</v>
      </c>
      <c r="Q35" s="53">
        <v>0</v>
      </c>
      <c r="R35" s="58">
        <v>1.9402673358207983E-3</v>
      </c>
      <c r="S35" s="53">
        <v>0</v>
      </c>
      <c r="T35" s="58">
        <v>2.1219194429062363E-3</v>
      </c>
      <c r="U35" s="53">
        <v>0</v>
      </c>
      <c r="V35" s="58">
        <v>1.8185580187810365E-3</v>
      </c>
      <c r="W35" s="53">
        <v>0</v>
      </c>
      <c r="X35" s="54">
        <v>1.6378028900158263E-3</v>
      </c>
      <c r="Y35" s="60">
        <v>0</v>
      </c>
      <c r="Z35" s="190">
        <v>1</v>
      </c>
      <c r="AA35"/>
      <c r="AB35" s="51" t="s">
        <v>63</v>
      </c>
      <c r="AC35" s="52" t="s">
        <v>37</v>
      </c>
      <c r="AD35" s="120">
        <f t="shared" si="33"/>
        <v>2</v>
      </c>
      <c r="AE35" s="47" t="s">
        <v>66</v>
      </c>
      <c r="AF35" s="120">
        <f t="shared" si="27"/>
        <v>1</v>
      </c>
      <c r="AG35" s="121">
        <f t="shared" si="28"/>
        <v>3</v>
      </c>
      <c r="AH35" s="122">
        <f t="shared" si="29"/>
        <v>4</v>
      </c>
      <c r="AI35" s="120">
        <f t="shared" si="30"/>
        <v>2</v>
      </c>
      <c r="AJ35" s="121">
        <f t="shared" si="31"/>
        <v>4</v>
      </c>
      <c r="AK35" s="122">
        <f t="shared" si="32"/>
        <v>5</v>
      </c>
      <c r="AL35" s="123">
        <f t="shared" si="34"/>
        <v>2</v>
      </c>
      <c r="AM35" s="120">
        <f t="shared" si="35"/>
        <v>3</v>
      </c>
      <c r="AN35" s="124">
        <f t="shared" si="36"/>
        <v>2</v>
      </c>
      <c r="AO35" s="125">
        <f t="shared" si="37"/>
        <v>3</v>
      </c>
      <c r="AP35" s="124">
        <f t="shared" si="38"/>
        <v>2</v>
      </c>
      <c r="AQ35" s="125">
        <f t="shared" si="39"/>
        <v>3</v>
      </c>
      <c r="AR35" s="124">
        <f t="shared" si="40"/>
        <v>1</v>
      </c>
      <c r="AS35" s="125">
        <f t="shared" si="41"/>
        <v>3</v>
      </c>
      <c r="AT35" s="124">
        <f t="shared" si="42"/>
        <v>1</v>
      </c>
      <c r="AU35" s="125">
        <f t="shared" si="43"/>
        <v>1</v>
      </c>
      <c r="AV35" s="124">
        <f t="shared" si="44"/>
        <v>2</v>
      </c>
      <c r="AW35" s="125">
        <f t="shared" si="45"/>
        <v>3</v>
      </c>
      <c r="AX35" s="120">
        <f t="shared" si="46"/>
        <v>3</v>
      </c>
      <c r="AY35" s="126">
        <f t="shared" si="47"/>
        <v>1</v>
      </c>
      <c r="AZ35" s="87"/>
    </row>
    <row r="36" spans="1:52" ht="15" thickBot="1" x14ac:dyDescent="0.35">
      <c r="A36" s="89"/>
      <c r="B36" s="90"/>
      <c r="C36" s="91">
        <f>SUMIF(Z30:Z35,"=1",C30:C35)</f>
        <v>300.17977165237824</v>
      </c>
      <c r="D36" s="92"/>
      <c r="E36" s="92"/>
      <c r="F36" s="93">
        <f t="shared" ref="F36:Y36" si="68">SUMIF($Z$30:$Z$35,"=1",F30:F35)</f>
        <v>0.10142962721317914</v>
      </c>
      <c r="G36" s="94">
        <f t="shared" si="68"/>
        <v>4.5787975678335459E-2</v>
      </c>
      <c r="H36" s="95">
        <f t="shared" si="68"/>
        <v>5.2940489468020657E-2</v>
      </c>
      <c r="I36" s="93">
        <f t="shared" si="68"/>
        <v>0.12402411882053149</v>
      </c>
      <c r="J36" s="94">
        <f t="shared" si="68"/>
        <v>4.3933271582186559E-2</v>
      </c>
      <c r="K36" s="95">
        <f t="shared" si="68"/>
        <v>5.4624028283176085E-2</v>
      </c>
      <c r="L36" s="96">
        <f t="shared" si="68"/>
        <v>6.9759148646870066E-3</v>
      </c>
      <c r="M36" s="93">
        <f t="shared" si="68"/>
        <v>4.203459888749975E-5</v>
      </c>
      <c r="N36" s="97">
        <f t="shared" si="68"/>
        <v>8.91316884784547E-3</v>
      </c>
      <c r="O36" s="98">
        <f t="shared" si="68"/>
        <v>7.1575245954743366E-5</v>
      </c>
      <c r="P36" s="97">
        <f t="shared" si="68"/>
        <v>1.0129844894426303E-2</v>
      </c>
      <c r="Q36" s="98">
        <f t="shared" si="68"/>
        <v>1.2999408237210656E-4</v>
      </c>
      <c r="R36" s="97">
        <f t="shared" si="68"/>
        <v>3.1651997133133399E-3</v>
      </c>
      <c r="S36" s="98">
        <f t="shared" si="68"/>
        <v>5.9227674293369222E-5</v>
      </c>
      <c r="T36" s="97">
        <f t="shared" si="68"/>
        <v>3.2993419447757029E-3</v>
      </c>
      <c r="U36" s="98">
        <f t="shared" si="68"/>
        <v>0</v>
      </c>
      <c r="V36" s="97">
        <f t="shared" si="68"/>
        <v>3.2653194544768351E-3</v>
      </c>
      <c r="W36" s="98">
        <f t="shared" si="68"/>
        <v>3.128498529564351E-5</v>
      </c>
      <c r="X36" s="93">
        <f t="shared" si="68"/>
        <v>4.4488159661576192E-3</v>
      </c>
      <c r="Y36" s="99">
        <f t="shared" si="68"/>
        <v>0</v>
      </c>
      <c r="Z36" s="266">
        <f>SUM(Z30:Z35)</f>
        <v>4</v>
      </c>
      <c r="AA36"/>
      <c r="AB36" s="89"/>
      <c r="AC36" s="90"/>
      <c r="AD36" s="91"/>
      <c r="AE36" s="92"/>
      <c r="AF36" s="93"/>
      <c r="AG36" s="94"/>
      <c r="AH36" s="95"/>
      <c r="AI36" s="93"/>
      <c r="AJ36" s="94"/>
      <c r="AK36" s="95"/>
      <c r="AL36" s="96"/>
      <c r="AM36" s="93"/>
      <c r="AN36" s="97"/>
      <c r="AO36" s="98"/>
      <c r="AP36" s="97"/>
      <c r="AQ36" s="98"/>
      <c r="AR36" s="97"/>
      <c r="AS36" s="98"/>
      <c r="AT36" s="97"/>
      <c r="AU36" s="98"/>
      <c r="AV36" s="97"/>
      <c r="AW36" s="98"/>
      <c r="AX36" s="93"/>
      <c r="AY36" s="99"/>
      <c r="AZ36" s="100"/>
    </row>
    <row r="37" spans="1:52" ht="15" thickBot="1" x14ac:dyDescent="0.35">
      <c r="A37" s="51"/>
      <c r="B37" s="52"/>
      <c r="C37" s="34"/>
      <c r="D37" s="47"/>
      <c r="E37" s="47"/>
      <c r="F37" s="54"/>
      <c r="G37" s="55"/>
      <c r="H37" s="57"/>
      <c r="I37" s="54"/>
      <c r="J37" s="55"/>
      <c r="K37" s="57"/>
      <c r="L37" s="61"/>
      <c r="M37" s="54"/>
      <c r="N37" s="58"/>
      <c r="O37" s="53"/>
      <c r="P37" s="58"/>
      <c r="Q37" s="53"/>
      <c r="R37" s="58"/>
      <c r="S37" s="53"/>
      <c r="T37" s="58"/>
      <c r="U37" s="53"/>
      <c r="V37" s="58"/>
      <c r="W37" s="53"/>
      <c r="X37" s="54"/>
      <c r="Y37" s="60"/>
      <c r="Z37" s="145"/>
      <c r="AA37"/>
      <c r="AB37" s="51"/>
      <c r="AC37" s="52"/>
      <c r="AD37" s="34"/>
      <c r="AE37" s="47"/>
      <c r="AF37" s="54"/>
      <c r="AG37" s="55"/>
      <c r="AH37" s="57"/>
      <c r="AI37" s="54"/>
      <c r="AJ37" s="55"/>
      <c r="AK37" s="57"/>
      <c r="AL37" s="61"/>
      <c r="AM37" s="54"/>
      <c r="AN37" s="58"/>
      <c r="AO37" s="53"/>
      <c r="AP37" s="58"/>
      <c r="AQ37" s="53"/>
      <c r="AR37" s="58"/>
      <c r="AS37" s="53"/>
      <c r="AT37" s="58"/>
      <c r="AU37" s="53"/>
      <c r="AV37" s="58"/>
      <c r="AW37" s="53"/>
      <c r="AX37" s="54"/>
      <c r="AY37" s="60"/>
    </row>
    <row r="38" spans="1:52" ht="15" thickBot="1" x14ac:dyDescent="0.35">
      <c r="A38" s="101" t="s">
        <v>71</v>
      </c>
      <c r="B38" s="102"/>
      <c r="C38" s="103"/>
      <c r="D38" s="104"/>
      <c r="E38" s="104"/>
      <c r="F38" s="102"/>
      <c r="G38" s="103"/>
      <c r="H38" s="105"/>
      <c r="I38" s="102"/>
      <c r="J38" s="103"/>
      <c r="K38" s="105"/>
      <c r="L38" s="101"/>
      <c r="M38" s="102"/>
      <c r="N38" s="106"/>
      <c r="O38" s="107"/>
      <c r="P38" s="106"/>
      <c r="Q38" s="107"/>
      <c r="R38" s="106"/>
      <c r="S38" s="107"/>
      <c r="T38" s="106"/>
      <c r="U38" s="107"/>
      <c r="V38" s="106"/>
      <c r="W38" s="107"/>
      <c r="X38" s="102"/>
      <c r="Y38" s="104"/>
      <c r="Z38" s="152" t="s">
        <v>93</v>
      </c>
      <c r="AA38"/>
      <c r="AB38" s="101" t="s">
        <v>71</v>
      </c>
      <c r="AC38" s="102"/>
      <c r="AD38" s="103"/>
      <c r="AE38" s="104"/>
      <c r="AF38" s="102"/>
      <c r="AG38" s="103"/>
      <c r="AH38" s="105"/>
      <c r="AI38" s="102"/>
      <c r="AJ38" s="103"/>
      <c r="AK38" s="105"/>
      <c r="AL38" s="101"/>
      <c r="AM38" s="102"/>
      <c r="AN38" s="106"/>
      <c r="AO38" s="107"/>
      <c r="AP38" s="106"/>
      <c r="AQ38" s="107"/>
      <c r="AR38" s="106"/>
      <c r="AS38" s="107"/>
      <c r="AT38" s="106"/>
      <c r="AU38" s="107"/>
      <c r="AV38" s="106"/>
      <c r="AW38" s="107"/>
      <c r="AX38" s="102"/>
      <c r="AY38" s="104"/>
      <c r="AZ38" s="88" t="s">
        <v>72</v>
      </c>
    </row>
    <row r="39" spans="1:52" x14ac:dyDescent="0.3">
      <c r="A39" s="73" t="s">
        <v>41</v>
      </c>
      <c r="B39" s="74" t="s">
        <v>37</v>
      </c>
      <c r="C39" s="23">
        <f>VLOOKUP($A39,'Total Areas'!A:D,4,FALSE)</f>
        <v>85.373403217248836</v>
      </c>
      <c r="D39" s="75" t="s">
        <v>67</v>
      </c>
      <c r="E39" s="75" t="s">
        <v>142</v>
      </c>
      <c r="F39" s="78">
        <v>1.1134751223500942E-2</v>
      </c>
      <c r="G39" s="79">
        <v>2.3080261429989569E-2</v>
      </c>
      <c r="H39" s="80">
        <v>1.6055712509869785E-2</v>
      </c>
      <c r="I39" s="78">
        <v>5.0847649491609095E-2</v>
      </c>
      <c r="J39" s="79">
        <v>2.3874406453066654E-2</v>
      </c>
      <c r="K39" s="80">
        <v>1.9913759036303349E-2</v>
      </c>
      <c r="L39" s="81">
        <v>2.2151030190055163E-3</v>
      </c>
      <c r="M39" s="78">
        <v>0</v>
      </c>
      <c r="N39" s="76">
        <v>2.7355718376715151E-3</v>
      </c>
      <c r="O39" s="77">
        <v>7.3218195163591085E-4</v>
      </c>
      <c r="P39" s="76">
        <v>1.2758749019533507E-3</v>
      </c>
      <c r="Q39" s="77">
        <v>1.7661257467511862E-4</v>
      </c>
      <c r="R39" s="76">
        <v>1.2109959800641989E-3</v>
      </c>
      <c r="S39" s="77">
        <v>2.2493477779657869E-3</v>
      </c>
      <c r="T39" s="76">
        <v>1.368056485100469E-3</v>
      </c>
      <c r="U39" s="77">
        <v>0</v>
      </c>
      <c r="V39" s="76">
        <v>3.2471279542482145E-4</v>
      </c>
      <c r="W39" s="77">
        <v>7.3150391660328393E-4</v>
      </c>
      <c r="X39" s="78">
        <v>2.1744258450579114E-4</v>
      </c>
      <c r="Y39" s="82">
        <v>4.1392705506087618E-5</v>
      </c>
      <c r="Z39" s="191">
        <v>1</v>
      </c>
      <c r="AA39"/>
      <c r="AB39" s="73" t="s">
        <v>41</v>
      </c>
      <c r="AC39" s="74" t="s">
        <v>37</v>
      </c>
      <c r="AD39" s="138">
        <f>RANK(C39,C$39:C$47,1)</f>
        <v>5</v>
      </c>
      <c r="AE39" s="75" t="s">
        <v>67</v>
      </c>
      <c r="AF39" s="138">
        <f t="shared" ref="AF39:AF47" si="69">RANK(F39,F$39:F$47)</f>
        <v>7</v>
      </c>
      <c r="AG39" s="139">
        <f t="shared" ref="AG39:AG47" si="70">RANK(G39,G$39:G$47)</f>
        <v>3</v>
      </c>
      <c r="AH39" s="140">
        <f t="shared" ref="AH39:AH47" si="71">RANK(H39,H$39:H$47)</f>
        <v>2</v>
      </c>
      <c r="AI39" s="138">
        <f t="shared" ref="AI39:AI47" si="72">RANK(I39,I$39:I$47)</f>
        <v>1</v>
      </c>
      <c r="AJ39" s="139">
        <f t="shared" ref="AJ39:AJ47" si="73">RANK(J39,J$39:J$47)</f>
        <v>3</v>
      </c>
      <c r="AK39" s="140">
        <f t="shared" ref="AK39:AK47" si="74">RANK(K39,K$39:K$47)</f>
        <v>3</v>
      </c>
      <c r="AL39" s="141">
        <f t="shared" ref="AL39:AL47" si="75">RANK(L39,L$39:L$47)</f>
        <v>1</v>
      </c>
      <c r="AM39" s="138">
        <f t="shared" ref="AM39:AM47" si="76">RANK(M39,M$39:M$47)</f>
        <v>2</v>
      </c>
      <c r="AN39" s="142">
        <f t="shared" ref="AN39:AN47" si="77">RANK(N39,N$39:N$47)</f>
        <v>1</v>
      </c>
      <c r="AO39" s="143">
        <f t="shared" ref="AO39:AO47" si="78">RANK(O39,O$39:O$47)</f>
        <v>1</v>
      </c>
      <c r="AP39" s="142">
        <f t="shared" ref="AP39:AP47" si="79">RANK(P39,P$39:P$47)</f>
        <v>2</v>
      </c>
      <c r="AQ39" s="143">
        <f t="shared" ref="AQ39:AQ47" si="80">RANK(Q39,Q$39:Q$47)</f>
        <v>1</v>
      </c>
      <c r="AR39" s="142">
        <f t="shared" ref="AR39:AR47" si="81">RANK(R39,R$39:R$47)</f>
        <v>2</v>
      </c>
      <c r="AS39" s="143">
        <f t="shared" ref="AS39:AS47" si="82">RANK(S39,S$39:S$47)</f>
        <v>1</v>
      </c>
      <c r="AT39" s="142">
        <f t="shared" ref="AT39:AT47" si="83">RANK(T39,T$39:T$47)</f>
        <v>1</v>
      </c>
      <c r="AU39" s="143">
        <f t="shared" ref="AU39:AU47" si="84">RANK(U39,U$39:U$47)</f>
        <v>1</v>
      </c>
      <c r="AV39" s="142">
        <f t="shared" ref="AV39:AV47" si="85">RANK(V39,V$39:V$47)</f>
        <v>2</v>
      </c>
      <c r="AW39" s="143">
        <f t="shared" ref="AW39:AW47" si="86">RANK(W39,W$39:W$47)</f>
        <v>1</v>
      </c>
      <c r="AX39" s="138">
        <f t="shared" ref="AX39:AX47" si="87">RANK(X39,X$39:X$47)</f>
        <v>1</v>
      </c>
      <c r="AY39" s="144">
        <f t="shared" ref="AY39:AY47" si="88">RANK(Y39,Y$39:Y$47)</f>
        <v>1</v>
      </c>
      <c r="AZ39" s="85"/>
    </row>
    <row r="40" spans="1:52" x14ac:dyDescent="0.3">
      <c r="A40" s="32" t="s">
        <v>30</v>
      </c>
      <c r="B40" s="33" t="s">
        <v>25</v>
      </c>
      <c r="C40" s="34">
        <f>VLOOKUP($A40,'Total Areas'!A:D,4,FALSE)</f>
        <v>137.02318723869843</v>
      </c>
      <c r="D40" s="47" t="s">
        <v>67</v>
      </c>
      <c r="E40" s="47" t="s">
        <v>142</v>
      </c>
      <c r="F40" s="39">
        <v>1.5585433404401831E-2</v>
      </c>
      <c r="G40" s="40">
        <v>1.169793407832883E-2</v>
      </c>
      <c r="H40" s="42">
        <v>8.1431939425597646E-3</v>
      </c>
      <c r="I40" s="39">
        <v>4.5306587346411277E-2</v>
      </c>
      <c r="J40" s="40">
        <v>1.1781627417483809E-2</v>
      </c>
      <c r="K40" s="42">
        <v>1.7467686908206954E-2</v>
      </c>
      <c r="L40" s="32" t="s">
        <v>27</v>
      </c>
      <c r="M40" s="33" t="s">
        <v>27</v>
      </c>
      <c r="N40" s="43" t="s">
        <v>27</v>
      </c>
      <c r="O40" s="44" t="s">
        <v>27</v>
      </c>
      <c r="P40" s="43" t="s">
        <v>27</v>
      </c>
      <c r="Q40" s="44" t="s">
        <v>27</v>
      </c>
      <c r="R40" s="43" t="s">
        <v>27</v>
      </c>
      <c r="S40" s="44" t="s">
        <v>27</v>
      </c>
      <c r="T40" s="43" t="s">
        <v>27</v>
      </c>
      <c r="U40" s="44" t="s">
        <v>27</v>
      </c>
      <c r="V40" s="43" t="s">
        <v>27</v>
      </c>
      <c r="W40" s="44" t="s">
        <v>27</v>
      </c>
      <c r="X40" s="33" t="s">
        <v>27</v>
      </c>
      <c r="Y40" s="35" t="s">
        <v>27</v>
      </c>
      <c r="Z40" s="189">
        <v>1</v>
      </c>
      <c r="AA40"/>
      <c r="AB40" s="32" t="s">
        <v>30</v>
      </c>
      <c r="AC40" s="33" t="s">
        <v>25</v>
      </c>
      <c r="AD40" s="120">
        <f t="shared" ref="AD40:AD47" si="89">RANK(C40,C$39:C$47,1)</f>
        <v>7</v>
      </c>
      <c r="AE40" s="47" t="s">
        <v>67</v>
      </c>
      <c r="AF40" s="128">
        <f t="shared" si="69"/>
        <v>3</v>
      </c>
      <c r="AG40" s="129">
        <f t="shared" si="70"/>
        <v>5</v>
      </c>
      <c r="AH40" s="130">
        <f t="shared" si="71"/>
        <v>3</v>
      </c>
      <c r="AI40" s="128">
        <f t="shared" si="72"/>
        <v>2</v>
      </c>
      <c r="AJ40" s="129">
        <f t="shared" si="73"/>
        <v>5</v>
      </c>
      <c r="AK40" s="130">
        <f t="shared" si="74"/>
        <v>4</v>
      </c>
      <c r="AL40" s="123"/>
      <c r="AM40" s="120"/>
      <c r="AN40" s="124"/>
      <c r="AO40" s="125"/>
      <c r="AP40" s="124"/>
      <c r="AQ40" s="125"/>
      <c r="AR40" s="124"/>
      <c r="AS40" s="125"/>
      <c r="AT40" s="124"/>
      <c r="AU40" s="125"/>
      <c r="AV40" s="124"/>
      <c r="AW40" s="125"/>
      <c r="AX40" s="120"/>
      <c r="AY40" s="126"/>
      <c r="AZ40" s="86"/>
    </row>
    <row r="41" spans="1:52" x14ac:dyDescent="0.3">
      <c r="A41" s="154" t="s">
        <v>96</v>
      </c>
      <c r="B41" s="46" t="s">
        <v>25</v>
      </c>
      <c r="C41" s="34">
        <f>1032.87-C43</f>
        <v>925.07457039227711</v>
      </c>
      <c r="D41" s="47" t="s">
        <v>67</v>
      </c>
      <c r="E41" s="47" t="s">
        <v>142</v>
      </c>
      <c r="F41" s="39">
        <v>-3.039235529911366E-15</v>
      </c>
      <c r="G41" s="40">
        <v>1.9506398385854388E-2</v>
      </c>
      <c r="H41" s="42">
        <v>4.7455259886848462E-3</v>
      </c>
      <c r="I41" s="39">
        <v>-2.0100784976571164E-2</v>
      </c>
      <c r="J41" s="40">
        <v>1.8828601396044274E-2</v>
      </c>
      <c r="K41" s="42">
        <v>3.2342147939295789E-2</v>
      </c>
      <c r="L41" s="32" t="s">
        <v>27</v>
      </c>
      <c r="M41" s="33" t="s">
        <v>27</v>
      </c>
      <c r="N41" s="43" t="s">
        <v>27</v>
      </c>
      <c r="O41" s="44" t="s">
        <v>27</v>
      </c>
      <c r="P41" s="43" t="s">
        <v>27</v>
      </c>
      <c r="Q41" s="44" t="s">
        <v>27</v>
      </c>
      <c r="R41" s="43" t="s">
        <v>27</v>
      </c>
      <c r="S41" s="44" t="s">
        <v>27</v>
      </c>
      <c r="T41" s="43" t="s">
        <v>27</v>
      </c>
      <c r="U41" s="44" t="s">
        <v>27</v>
      </c>
      <c r="V41" s="43" t="s">
        <v>27</v>
      </c>
      <c r="W41" s="44" t="s">
        <v>27</v>
      </c>
      <c r="X41" s="33" t="s">
        <v>27</v>
      </c>
      <c r="Y41" s="35" t="s">
        <v>27</v>
      </c>
      <c r="Z41" s="189">
        <v>1</v>
      </c>
      <c r="AA41"/>
      <c r="AB41" s="154" t="s">
        <v>96</v>
      </c>
      <c r="AC41" s="46" t="s">
        <v>25</v>
      </c>
      <c r="AD41" s="120">
        <f t="shared" si="89"/>
        <v>9</v>
      </c>
      <c r="AE41" s="47" t="s">
        <v>67</v>
      </c>
      <c r="AF41" s="128">
        <f t="shared" si="69"/>
        <v>9</v>
      </c>
      <c r="AG41" s="129">
        <f t="shared" si="70"/>
        <v>4</v>
      </c>
      <c r="AH41" s="130">
        <f t="shared" si="71"/>
        <v>4</v>
      </c>
      <c r="AI41" s="128">
        <f t="shared" si="72"/>
        <v>9</v>
      </c>
      <c r="AJ41" s="129">
        <f t="shared" si="73"/>
        <v>4</v>
      </c>
      <c r="AK41" s="130">
        <f t="shared" si="74"/>
        <v>2</v>
      </c>
      <c r="AL41" s="123"/>
      <c r="AM41" s="120"/>
      <c r="AN41" s="124"/>
      <c r="AO41" s="125"/>
      <c r="AP41" s="124"/>
      <c r="AQ41" s="125"/>
      <c r="AR41" s="124"/>
      <c r="AS41" s="125"/>
      <c r="AT41" s="124"/>
      <c r="AU41" s="125"/>
      <c r="AV41" s="124"/>
      <c r="AW41" s="125"/>
      <c r="AX41" s="120"/>
      <c r="AY41" s="126"/>
      <c r="AZ41" s="86"/>
    </row>
    <row r="42" spans="1:52" ht="17.399999999999999" x14ac:dyDescent="0.3">
      <c r="A42" s="155" t="s">
        <v>97</v>
      </c>
      <c r="B42" s="52" t="s">
        <v>37</v>
      </c>
      <c r="C42" s="34">
        <f>724.98-C44-C45</f>
        <v>687.43069920901894</v>
      </c>
      <c r="D42" s="47" t="s">
        <v>67</v>
      </c>
      <c r="E42" s="47" t="s">
        <v>142</v>
      </c>
      <c r="F42" s="54">
        <v>1.3727045985208604E-2</v>
      </c>
      <c r="G42" s="55">
        <v>3.9993826513062436E-2</v>
      </c>
      <c r="H42" s="57">
        <v>1.7018809122233858E-2</v>
      </c>
      <c r="I42" s="54">
        <v>4.5697466165406358E-3</v>
      </c>
      <c r="J42" s="55">
        <v>3.9961153242569554E-2</v>
      </c>
      <c r="K42" s="57">
        <v>4.5429715792735206E-2</v>
      </c>
      <c r="L42" s="61">
        <v>3.8460945477362906E-5</v>
      </c>
      <c r="M42" s="54">
        <v>5.4769576844117457E-6</v>
      </c>
      <c r="N42" s="58">
        <v>4.0209554403330042E-5</v>
      </c>
      <c r="O42" s="53">
        <v>2.6231064549352433E-4</v>
      </c>
      <c r="P42" s="58">
        <v>1.4800453878964085E-3</v>
      </c>
      <c r="Q42" s="53">
        <v>1.235380506894213E-4</v>
      </c>
      <c r="R42" s="58">
        <v>3.5627937339580543E-2</v>
      </c>
      <c r="S42" s="53">
        <v>4.0900834297394253E-4</v>
      </c>
      <c r="T42" s="58">
        <v>4.1379126153085216E-5</v>
      </c>
      <c r="U42" s="53">
        <v>0</v>
      </c>
      <c r="V42" s="58">
        <v>1.1200876221298956E-3</v>
      </c>
      <c r="W42" s="53">
        <v>3.0390734690183084E-4</v>
      </c>
      <c r="X42" s="54">
        <v>2.7246832801358893E-5</v>
      </c>
      <c r="Y42" s="60">
        <v>0</v>
      </c>
      <c r="Z42" s="189">
        <v>1</v>
      </c>
      <c r="AA42"/>
      <c r="AB42" s="155" t="s">
        <v>97</v>
      </c>
      <c r="AC42" s="52" t="s">
        <v>37</v>
      </c>
      <c r="AD42" s="120">
        <f t="shared" si="89"/>
        <v>8</v>
      </c>
      <c r="AE42" s="47" t="s">
        <v>67</v>
      </c>
      <c r="AF42" s="120">
        <f t="shared" si="69"/>
        <v>5</v>
      </c>
      <c r="AG42" s="121">
        <f t="shared" si="70"/>
        <v>1</v>
      </c>
      <c r="AH42" s="122">
        <f t="shared" si="71"/>
        <v>1</v>
      </c>
      <c r="AI42" s="120">
        <f t="shared" si="72"/>
        <v>6</v>
      </c>
      <c r="AJ42" s="121">
        <f t="shared" si="73"/>
        <v>1</v>
      </c>
      <c r="AK42" s="122">
        <f t="shared" si="74"/>
        <v>1</v>
      </c>
      <c r="AL42" s="123">
        <f t="shared" si="75"/>
        <v>4</v>
      </c>
      <c r="AM42" s="120">
        <f t="shared" si="76"/>
        <v>1</v>
      </c>
      <c r="AN42" s="124">
        <f t="shared" si="77"/>
        <v>4</v>
      </c>
      <c r="AO42" s="125">
        <f t="shared" si="78"/>
        <v>2</v>
      </c>
      <c r="AP42" s="124">
        <f t="shared" si="79"/>
        <v>1</v>
      </c>
      <c r="AQ42" s="125">
        <f t="shared" si="80"/>
        <v>2</v>
      </c>
      <c r="AR42" s="124">
        <f t="shared" si="81"/>
        <v>1</v>
      </c>
      <c r="AS42" s="125">
        <f t="shared" si="82"/>
        <v>2</v>
      </c>
      <c r="AT42" s="124">
        <f t="shared" si="83"/>
        <v>4</v>
      </c>
      <c r="AU42" s="125">
        <f t="shared" si="84"/>
        <v>1</v>
      </c>
      <c r="AV42" s="124">
        <f t="shared" si="85"/>
        <v>1</v>
      </c>
      <c r="AW42" s="125">
        <f t="shared" si="86"/>
        <v>2</v>
      </c>
      <c r="AX42" s="120">
        <f t="shared" si="87"/>
        <v>3</v>
      </c>
      <c r="AY42" s="126">
        <f t="shared" si="88"/>
        <v>2</v>
      </c>
      <c r="AZ42" s="86"/>
    </row>
    <row r="43" spans="1:52" x14ac:dyDescent="0.3">
      <c r="A43" s="32" t="s">
        <v>32</v>
      </c>
      <c r="B43" s="33" t="s">
        <v>25</v>
      </c>
      <c r="C43" s="34">
        <f>VLOOKUP($A43,'Total Areas'!A:D,4,FALSE)</f>
        <v>107.79542960772275</v>
      </c>
      <c r="D43" s="47" t="s">
        <v>67</v>
      </c>
      <c r="E43" s="47" t="s">
        <v>142</v>
      </c>
      <c r="F43" s="39">
        <v>3.7881820745565786E-2</v>
      </c>
      <c r="G43" s="40">
        <v>3.0575205893980582E-2</v>
      </c>
      <c r="H43" s="42">
        <v>4.5950577032382953E-3</v>
      </c>
      <c r="I43" s="39">
        <v>2.6125562687469687E-2</v>
      </c>
      <c r="J43" s="40">
        <v>3.1207080935430905E-2</v>
      </c>
      <c r="K43" s="42">
        <v>9.0754434236729811E-3</v>
      </c>
      <c r="L43" s="32" t="s">
        <v>27</v>
      </c>
      <c r="M43" s="33" t="s">
        <v>27</v>
      </c>
      <c r="N43" s="43" t="s">
        <v>27</v>
      </c>
      <c r="O43" s="44" t="s">
        <v>27</v>
      </c>
      <c r="P43" s="43" t="s">
        <v>27</v>
      </c>
      <c r="Q43" s="44" t="s">
        <v>27</v>
      </c>
      <c r="R43" s="43" t="s">
        <v>27</v>
      </c>
      <c r="S43" s="44" t="s">
        <v>27</v>
      </c>
      <c r="T43" s="43" t="s">
        <v>27</v>
      </c>
      <c r="U43" s="44" t="s">
        <v>27</v>
      </c>
      <c r="V43" s="43" t="s">
        <v>27</v>
      </c>
      <c r="W43" s="44" t="s">
        <v>27</v>
      </c>
      <c r="X43" s="33" t="s">
        <v>27</v>
      </c>
      <c r="Y43" s="35" t="s">
        <v>27</v>
      </c>
      <c r="Z43" s="189">
        <v>1</v>
      </c>
      <c r="AA43"/>
      <c r="AB43" s="32" t="s">
        <v>32</v>
      </c>
      <c r="AC43" s="33" t="s">
        <v>25</v>
      </c>
      <c r="AD43" s="120">
        <f t="shared" si="89"/>
        <v>6</v>
      </c>
      <c r="AE43" s="47" t="s">
        <v>67</v>
      </c>
      <c r="AF43" s="128">
        <f t="shared" si="69"/>
        <v>1</v>
      </c>
      <c r="AG43" s="129">
        <f t="shared" si="70"/>
        <v>2</v>
      </c>
      <c r="AH43" s="130">
        <f t="shared" si="71"/>
        <v>5</v>
      </c>
      <c r="AI43" s="128">
        <f t="shared" si="72"/>
        <v>3</v>
      </c>
      <c r="AJ43" s="129">
        <f t="shared" si="73"/>
        <v>2</v>
      </c>
      <c r="AK43" s="130">
        <f t="shared" si="74"/>
        <v>5</v>
      </c>
      <c r="AL43" s="123"/>
      <c r="AM43" s="120"/>
      <c r="AN43" s="124"/>
      <c r="AO43" s="125"/>
      <c r="AP43" s="124"/>
      <c r="AQ43" s="125"/>
      <c r="AR43" s="124"/>
      <c r="AS43" s="125"/>
      <c r="AT43" s="124"/>
      <c r="AU43" s="125"/>
      <c r="AV43" s="124"/>
      <c r="AW43" s="125"/>
      <c r="AX43" s="120"/>
      <c r="AY43" s="126"/>
      <c r="AZ43" s="86"/>
    </row>
    <row r="44" spans="1:52" x14ac:dyDescent="0.3">
      <c r="A44" s="51" t="s">
        <v>90</v>
      </c>
      <c r="B44" s="52" t="s">
        <v>37</v>
      </c>
      <c r="C44" s="34">
        <f>VLOOKUP($A44,'Total Areas'!A:D,4,FALSE)</f>
        <v>26.593810021275132</v>
      </c>
      <c r="D44" s="47" t="s">
        <v>67</v>
      </c>
      <c r="E44" s="47" t="s">
        <v>142</v>
      </c>
      <c r="F44" s="54">
        <v>1.5117875845313516E-2</v>
      </c>
      <c r="G44" s="55">
        <v>3.5297648030338359E-3</v>
      </c>
      <c r="H44" s="57">
        <v>1.5106296431955874E-3</v>
      </c>
      <c r="I44" s="54">
        <v>0</v>
      </c>
      <c r="J44" s="55">
        <v>2.8493320773185851E-3</v>
      </c>
      <c r="K44" s="57">
        <v>5.6934010226027884E-3</v>
      </c>
      <c r="L44" s="61">
        <v>5.5979299856661627E-7</v>
      </c>
      <c r="M44" s="54">
        <v>0</v>
      </c>
      <c r="N44" s="58">
        <v>4.4617969372386121E-7</v>
      </c>
      <c r="O44" s="53">
        <v>4.6713805398627935E-5</v>
      </c>
      <c r="P44" s="58">
        <v>3.1909988467566142E-5</v>
      </c>
      <c r="Q44" s="53">
        <v>0</v>
      </c>
      <c r="R44" s="58">
        <v>1.0895369221981537E-3</v>
      </c>
      <c r="S44" s="53">
        <v>0</v>
      </c>
      <c r="T44" s="58">
        <v>3.3879325919507012E-5</v>
      </c>
      <c r="U44" s="53">
        <v>0</v>
      </c>
      <c r="V44" s="58">
        <v>1.9656010757284125E-5</v>
      </c>
      <c r="W44" s="53">
        <v>4.5244565472050367E-6</v>
      </c>
      <c r="X44" s="54">
        <v>5.7215313768130211E-7</v>
      </c>
      <c r="Y44" s="60">
        <v>0</v>
      </c>
      <c r="Z44" s="189">
        <v>1</v>
      </c>
      <c r="AA44"/>
      <c r="AB44" s="51" t="s">
        <v>90</v>
      </c>
      <c r="AC44" s="52" t="s">
        <v>37</v>
      </c>
      <c r="AD44" s="120">
        <f t="shared" si="89"/>
        <v>3</v>
      </c>
      <c r="AE44" s="47" t="s">
        <v>67</v>
      </c>
      <c r="AF44" s="120">
        <f t="shared" si="69"/>
        <v>4</v>
      </c>
      <c r="AG44" s="121">
        <f t="shared" si="70"/>
        <v>7</v>
      </c>
      <c r="AH44" s="122">
        <f t="shared" si="71"/>
        <v>7</v>
      </c>
      <c r="AI44" s="120">
        <f t="shared" si="72"/>
        <v>8</v>
      </c>
      <c r="AJ44" s="121">
        <f t="shared" si="73"/>
        <v>7</v>
      </c>
      <c r="AK44" s="122">
        <f t="shared" si="74"/>
        <v>7</v>
      </c>
      <c r="AL44" s="123">
        <f t="shared" si="75"/>
        <v>5</v>
      </c>
      <c r="AM44" s="120">
        <f t="shared" si="76"/>
        <v>2</v>
      </c>
      <c r="AN44" s="124">
        <f t="shared" si="77"/>
        <v>5</v>
      </c>
      <c r="AO44" s="125">
        <f t="shared" si="78"/>
        <v>3</v>
      </c>
      <c r="AP44" s="124">
        <f t="shared" si="79"/>
        <v>5</v>
      </c>
      <c r="AQ44" s="125">
        <f t="shared" si="80"/>
        <v>4</v>
      </c>
      <c r="AR44" s="124">
        <f t="shared" si="81"/>
        <v>3</v>
      </c>
      <c r="AS44" s="125">
        <f t="shared" si="82"/>
        <v>4</v>
      </c>
      <c r="AT44" s="124">
        <f t="shared" si="83"/>
        <v>5</v>
      </c>
      <c r="AU44" s="125">
        <f t="shared" si="84"/>
        <v>1</v>
      </c>
      <c r="AV44" s="124">
        <f t="shared" si="85"/>
        <v>5</v>
      </c>
      <c r="AW44" s="125">
        <f t="shared" si="86"/>
        <v>4</v>
      </c>
      <c r="AX44" s="120">
        <f t="shared" si="87"/>
        <v>5</v>
      </c>
      <c r="AY44" s="126">
        <f t="shared" si="88"/>
        <v>2</v>
      </c>
      <c r="AZ44" s="86"/>
    </row>
    <row r="45" spans="1:52" x14ac:dyDescent="0.3">
      <c r="A45" s="51" t="s">
        <v>91</v>
      </c>
      <c r="B45" s="52" t="s">
        <v>37</v>
      </c>
      <c r="C45" s="34">
        <f>VLOOKUP($A45,'Total Areas'!A:D,4,FALSE)</f>
        <v>10.955490769705944</v>
      </c>
      <c r="D45" s="47" t="s">
        <v>67</v>
      </c>
      <c r="E45" s="47" t="s">
        <v>142</v>
      </c>
      <c r="F45" s="54">
        <v>1.3331329289792802E-2</v>
      </c>
      <c r="G45" s="55">
        <v>1.645235224780767E-3</v>
      </c>
      <c r="H45" s="57">
        <v>8.0440521812783828E-4</v>
      </c>
      <c r="I45" s="54">
        <v>1.3331329289792802E-2</v>
      </c>
      <c r="J45" s="55">
        <v>1.645235224780767E-3</v>
      </c>
      <c r="K45" s="57">
        <v>2.2913100977370172E-3</v>
      </c>
      <c r="L45" s="61">
        <v>1.8487999222885877E-7</v>
      </c>
      <c r="M45" s="54">
        <v>0</v>
      </c>
      <c r="N45" s="58">
        <v>1.6870742079365538E-7</v>
      </c>
      <c r="O45" s="53">
        <v>3.5654224910055025E-5</v>
      </c>
      <c r="P45" s="58">
        <v>1.7469789130747369E-5</v>
      </c>
      <c r="Q45" s="53">
        <v>8.2702146939506622E-6</v>
      </c>
      <c r="R45" s="58">
        <v>4.8474732723400297E-4</v>
      </c>
      <c r="S45" s="53">
        <v>8.3167286823959439E-5</v>
      </c>
      <c r="T45" s="58">
        <v>1.3341853808987373E-5</v>
      </c>
      <c r="U45" s="53">
        <v>0</v>
      </c>
      <c r="V45" s="58">
        <v>9.3045953463722791E-6</v>
      </c>
      <c r="W45" s="53">
        <v>4.7442546399185863E-5</v>
      </c>
      <c r="X45" s="54">
        <v>1.0754293773155371E-7</v>
      </c>
      <c r="Y45" s="60">
        <v>0</v>
      </c>
      <c r="Z45" s="189">
        <v>1</v>
      </c>
      <c r="AA45"/>
      <c r="AB45" s="51" t="s">
        <v>91</v>
      </c>
      <c r="AC45" s="52" t="s">
        <v>37</v>
      </c>
      <c r="AD45" s="120">
        <f t="shared" si="89"/>
        <v>1</v>
      </c>
      <c r="AE45" s="47" t="s">
        <v>67</v>
      </c>
      <c r="AF45" s="120">
        <f t="shared" si="69"/>
        <v>6</v>
      </c>
      <c r="AG45" s="121">
        <f t="shared" si="70"/>
        <v>8</v>
      </c>
      <c r="AH45" s="122">
        <f t="shared" si="71"/>
        <v>9</v>
      </c>
      <c r="AI45" s="120">
        <f t="shared" si="72"/>
        <v>5</v>
      </c>
      <c r="AJ45" s="121">
        <f t="shared" si="73"/>
        <v>8</v>
      </c>
      <c r="AK45" s="122">
        <f t="shared" si="74"/>
        <v>9</v>
      </c>
      <c r="AL45" s="123">
        <f t="shared" si="75"/>
        <v>6</v>
      </c>
      <c r="AM45" s="120">
        <f t="shared" si="76"/>
        <v>2</v>
      </c>
      <c r="AN45" s="124">
        <f t="shared" si="77"/>
        <v>6</v>
      </c>
      <c r="AO45" s="125">
        <f t="shared" si="78"/>
        <v>4</v>
      </c>
      <c r="AP45" s="124">
        <f t="shared" si="79"/>
        <v>6</v>
      </c>
      <c r="AQ45" s="125">
        <f t="shared" si="80"/>
        <v>3</v>
      </c>
      <c r="AR45" s="124">
        <f t="shared" si="81"/>
        <v>6</v>
      </c>
      <c r="AS45" s="125">
        <f t="shared" si="82"/>
        <v>3</v>
      </c>
      <c r="AT45" s="124">
        <f t="shared" si="83"/>
        <v>6</v>
      </c>
      <c r="AU45" s="125">
        <f t="shared" si="84"/>
        <v>1</v>
      </c>
      <c r="AV45" s="124">
        <f t="shared" si="85"/>
        <v>6</v>
      </c>
      <c r="AW45" s="125">
        <f t="shared" si="86"/>
        <v>3</v>
      </c>
      <c r="AX45" s="120">
        <f t="shared" si="87"/>
        <v>6</v>
      </c>
      <c r="AY45" s="126">
        <f t="shared" si="88"/>
        <v>2</v>
      </c>
      <c r="AZ45" s="86"/>
    </row>
    <row r="46" spans="1:52" x14ac:dyDescent="0.3">
      <c r="A46" s="51" t="s">
        <v>60</v>
      </c>
      <c r="B46" s="52" t="s">
        <v>37</v>
      </c>
      <c r="C46" s="34">
        <f>VLOOKUP($A46,'Total Areas'!A:D,4,FALSE)</f>
        <v>32.083536191323411</v>
      </c>
      <c r="D46" s="47" t="s">
        <v>67</v>
      </c>
      <c r="E46" s="47" t="s">
        <v>142</v>
      </c>
      <c r="F46" s="54">
        <v>1.9177547465934433E-2</v>
      </c>
      <c r="G46" s="55">
        <v>6.1786422574456384E-3</v>
      </c>
      <c r="H46" s="57">
        <v>3.8077082081116272E-3</v>
      </c>
      <c r="I46" s="54">
        <v>2.1153689923725284E-2</v>
      </c>
      <c r="J46" s="55">
        <v>5.6259160057112465E-3</v>
      </c>
      <c r="K46" s="57">
        <v>7.3601609377592497E-3</v>
      </c>
      <c r="L46" s="61">
        <v>7.9450256701903631E-4</v>
      </c>
      <c r="M46" s="54">
        <v>0</v>
      </c>
      <c r="N46" s="58">
        <v>9.3103700762460159E-4</v>
      </c>
      <c r="O46" s="53">
        <v>0</v>
      </c>
      <c r="P46" s="58">
        <v>4.7230828212106729E-4</v>
      </c>
      <c r="Q46" s="53">
        <v>0</v>
      </c>
      <c r="R46" s="58">
        <v>7.3732352747529328E-4</v>
      </c>
      <c r="S46" s="53">
        <v>0</v>
      </c>
      <c r="T46" s="58">
        <v>5.2428676533091388E-4</v>
      </c>
      <c r="U46" s="53">
        <v>0</v>
      </c>
      <c r="V46" s="58">
        <v>1.1669075079947466E-4</v>
      </c>
      <c r="W46" s="53">
        <v>0</v>
      </c>
      <c r="X46" s="54">
        <v>8.6869411000702396E-5</v>
      </c>
      <c r="Y46" s="60">
        <v>0</v>
      </c>
      <c r="Z46" s="189">
        <v>1</v>
      </c>
      <c r="AA46"/>
      <c r="AB46" s="51" t="s">
        <v>60</v>
      </c>
      <c r="AC46" s="52" t="s">
        <v>37</v>
      </c>
      <c r="AD46" s="120">
        <f t="shared" si="89"/>
        <v>4</v>
      </c>
      <c r="AE46" s="47" t="s">
        <v>67</v>
      </c>
      <c r="AF46" s="120">
        <f t="shared" si="69"/>
        <v>2</v>
      </c>
      <c r="AG46" s="121">
        <f t="shared" si="70"/>
        <v>6</v>
      </c>
      <c r="AH46" s="122">
        <f t="shared" si="71"/>
        <v>6</v>
      </c>
      <c r="AI46" s="120">
        <f t="shared" si="72"/>
        <v>4</v>
      </c>
      <c r="AJ46" s="121">
        <f t="shared" si="73"/>
        <v>6</v>
      </c>
      <c r="AK46" s="122">
        <f t="shared" si="74"/>
        <v>6</v>
      </c>
      <c r="AL46" s="123">
        <f t="shared" si="75"/>
        <v>2</v>
      </c>
      <c r="AM46" s="120">
        <f t="shared" si="76"/>
        <v>2</v>
      </c>
      <c r="AN46" s="124">
        <f t="shared" si="77"/>
        <v>2</v>
      </c>
      <c r="AO46" s="125">
        <f t="shared" si="78"/>
        <v>5</v>
      </c>
      <c r="AP46" s="124">
        <f t="shared" si="79"/>
        <v>3</v>
      </c>
      <c r="AQ46" s="125">
        <f t="shared" si="80"/>
        <v>4</v>
      </c>
      <c r="AR46" s="124">
        <f t="shared" si="81"/>
        <v>5</v>
      </c>
      <c r="AS46" s="125">
        <f t="shared" si="82"/>
        <v>4</v>
      </c>
      <c r="AT46" s="124">
        <f t="shared" si="83"/>
        <v>2</v>
      </c>
      <c r="AU46" s="125">
        <f t="shared" si="84"/>
        <v>1</v>
      </c>
      <c r="AV46" s="124">
        <f t="shared" si="85"/>
        <v>3</v>
      </c>
      <c r="AW46" s="125">
        <f t="shared" si="86"/>
        <v>5</v>
      </c>
      <c r="AX46" s="120">
        <f t="shared" si="87"/>
        <v>2</v>
      </c>
      <c r="AY46" s="126">
        <f t="shared" si="88"/>
        <v>2</v>
      </c>
      <c r="AZ46" s="86"/>
    </row>
    <row r="47" spans="1:52" ht="15" thickBot="1" x14ac:dyDescent="0.35">
      <c r="A47" s="63" t="s">
        <v>61</v>
      </c>
      <c r="B47" s="64" t="s">
        <v>37</v>
      </c>
      <c r="C47" s="48">
        <f>VLOOKUP($A47,'Total Areas'!A:D,4,FALSE)</f>
        <v>13.762464268752073</v>
      </c>
      <c r="D47" s="49" t="s">
        <v>67</v>
      </c>
      <c r="E47" s="49" t="s">
        <v>142</v>
      </c>
      <c r="F47" s="67">
        <v>4.9214223091390256E-6</v>
      </c>
      <c r="G47" s="68">
        <v>8.5165753455418143E-4</v>
      </c>
      <c r="H47" s="70">
        <v>1.2244829717728517E-3</v>
      </c>
      <c r="I47" s="67">
        <v>2.3916326657570258E-3</v>
      </c>
      <c r="J47" s="68">
        <v>9.5907979767442754E-4</v>
      </c>
      <c r="K47" s="70">
        <v>3.8607254498093119E-3</v>
      </c>
      <c r="L47" s="71">
        <v>1.5966129668985374E-4</v>
      </c>
      <c r="M47" s="67">
        <v>0</v>
      </c>
      <c r="N47" s="65">
        <v>1.5196343789863889E-4</v>
      </c>
      <c r="O47" s="66">
        <v>0</v>
      </c>
      <c r="P47" s="65">
        <v>6.3502696389910841E-5</v>
      </c>
      <c r="Q47" s="66">
        <v>0</v>
      </c>
      <c r="R47" s="65">
        <v>9.6016932309259226E-4</v>
      </c>
      <c r="S47" s="66">
        <v>0</v>
      </c>
      <c r="T47" s="65">
        <v>1.0501975800528849E-4</v>
      </c>
      <c r="U47" s="66">
        <v>0</v>
      </c>
      <c r="V47" s="65">
        <v>4.5187919731586429E-5</v>
      </c>
      <c r="W47" s="66">
        <v>0</v>
      </c>
      <c r="X47" s="67">
        <v>2.343162152470564E-5</v>
      </c>
      <c r="Y47" s="72">
        <v>0</v>
      </c>
      <c r="Z47" s="190">
        <v>0</v>
      </c>
      <c r="AA47"/>
      <c r="AB47" s="63" t="s">
        <v>61</v>
      </c>
      <c r="AC47" s="64" t="s">
        <v>37</v>
      </c>
      <c r="AD47" s="127">
        <f t="shared" si="89"/>
        <v>2</v>
      </c>
      <c r="AE47" s="49" t="s">
        <v>67</v>
      </c>
      <c r="AF47" s="127">
        <f t="shared" si="69"/>
        <v>8</v>
      </c>
      <c r="AG47" s="132">
        <f t="shared" si="70"/>
        <v>9</v>
      </c>
      <c r="AH47" s="133">
        <f t="shared" si="71"/>
        <v>8</v>
      </c>
      <c r="AI47" s="127">
        <f t="shared" si="72"/>
        <v>7</v>
      </c>
      <c r="AJ47" s="132">
        <f t="shared" si="73"/>
        <v>9</v>
      </c>
      <c r="AK47" s="133">
        <f t="shared" si="74"/>
        <v>8</v>
      </c>
      <c r="AL47" s="134">
        <f t="shared" si="75"/>
        <v>3</v>
      </c>
      <c r="AM47" s="127">
        <f t="shared" si="76"/>
        <v>2</v>
      </c>
      <c r="AN47" s="135">
        <f t="shared" si="77"/>
        <v>3</v>
      </c>
      <c r="AO47" s="136">
        <f t="shared" si="78"/>
        <v>5</v>
      </c>
      <c r="AP47" s="135">
        <f t="shared" si="79"/>
        <v>4</v>
      </c>
      <c r="AQ47" s="136">
        <f t="shared" si="80"/>
        <v>4</v>
      </c>
      <c r="AR47" s="135">
        <f t="shared" si="81"/>
        <v>4</v>
      </c>
      <c r="AS47" s="136">
        <f t="shared" si="82"/>
        <v>4</v>
      </c>
      <c r="AT47" s="135">
        <f t="shared" si="83"/>
        <v>3</v>
      </c>
      <c r="AU47" s="136">
        <f t="shared" si="84"/>
        <v>1</v>
      </c>
      <c r="AV47" s="135">
        <f t="shared" si="85"/>
        <v>4</v>
      </c>
      <c r="AW47" s="136">
        <f t="shared" si="86"/>
        <v>5</v>
      </c>
      <c r="AX47" s="127">
        <f t="shared" si="87"/>
        <v>4</v>
      </c>
      <c r="AY47" s="137">
        <f t="shared" si="88"/>
        <v>2</v>
      </c>
      <c r="AZ47" s="87"/>
    </row>
    <row r="48" spans="1:52" ht="15" thickBot="1" x14ac:dyDescent="0.35">
      <c r="A48" s="89"/>
      <c r="B48" s="90"/>
      <c r="C48" s="91">
        <f>SUMIF(Z39:Z47,"=1",C39:C47)</f>
        <v>2012.3301266472706</v>
      </c>
      <c r="D48" s="92"/>
      <c r="E48" s="92"/>
      <c r="F48" s="93">
        <f t="shared" ref="F48:Y48" si="90">SUMIF($Z$39:$Z$47,"=1",F39:F47)</f>
        <v>0.1259558039597149</v>
      </c>
      <c r="G48" s="94">
        <f t="shared" si="90"/>
        <v>0.13620726858647603</v>
      </c>
      <c r="H48" s="95">
        <f t="shared" si="90"/>
        <v>5.66810423360216E-2</v>
      </c>
      <c r="I48" s="93">
        <f t="shared" si="90"/>
        <v>0.14123378037897763</v>
      </c>
      <c r="J48" s="94">
        <f t="shared" si="90"/>
        <v>0.13577335275240579</v>
      </c>
      <c r="K48" s="95">
        <f t="shared" si="90"/>
        <v>0.13957362515831334</v>
      </c>
      <c r="L48" s="96">
        <f t="shared" si="90"/>
        <v>3.0488112044927108E-3</v>
      </c>
      <c r="M48" s="93">
        <f t="shared" si="90"/>
        <v>5.4769576844117457E-6</v>
      </c>
      <c r="N48" s="97">
        <f t="shared" si="90"/>
        <v>3.7074332868139641E-3</v>
      </c>
      <c r="O48" s="98">
        <f t="shared" si="90"/>
        <v>1.076860627438118E-3</v>
      </c>
      <c r="P48" s="97">
        <f t="shared" si="90"/>
        <v>3.2776083495691397E-3</v>
      </c>
      <c r="Q48" s="98">
        <f t="shared" si="90"/>
        <v>3.0842084005849055E-4</v>
      </c>
      <c r="R48" s="97">
        <f t="shared" si="90"/>
        <v>3.9150541096552187E-2</v>
      </c>
      <c r="S48" s="98">
        <f t="shared" si="90"/>
        <v>2.7415234077636888E-3</v>
      </c>
      <c r="T48" s="97">
        <f t="shared" si="90"/>
        <v>1.9809435563129625E-3</v>
      </c>
      <c r="U48" s="98">
        <f t="shared" si="90"/>
        <v>0</v>
      </c>
      <c r="V48" s="97">
        <f t="shared" si="90"/>
        <v>1.5904517744578484E-3</v>
      </c>
      <c r="W48" s="98">
        <f t="shared" si="90"/>
        <v>1.0873782664515058E-3</v>
      </c>
      <c r="X48" s="93">
        <f t="shared" si="90"/>
        <v>3.3223852438326527E-4</v>
      </c>
      <c r="Y48" s="99">
        <f t="shared" si="90"/>
        <v>4.1392705506087618E-5</v>
      </c>
      <c r="Z48" s="266">
        <f>SUM(Z39:Z47)</f>
        <v>8</v>
      </c>
      <c r="AA48"/>
      <c r="AB48" s="89"/>
      <c r="AC48" s="90"/>
      <c r="AD48" s="91"/>
      <c r="AE48" s="92"/>
      <c r="AF48" s="93"/>
      <c r="AG48" s="94"/>
      <c r="AH48" s="95"/>
      <c r="AI48" s="93"/>
      <c r="AJ48" s="94"/>
      <c r="AK48" s="95"/>
      <c r="AL48" s="96"/>
      <c r="AM48" s="93"/>
      <c r="AN48" s="97"/>
      <c r="AO48" s="98"/>
      <c r="AP48" s="97"/>
      <c r="AQ48" s="98"/>
      <c r="AR48" s="97"/>
      <c r="AS48" s="98"/>
      <c r="AT48" s="97"/>
      <c r="AU48" s="98"/>
      <c r="AV48" s="97"/>
      <c r="AW48" s="98"/>
      <c r="AX48" s="93"/>
      <c r="AY48" s="99"/>
      <c r="AZ48" s="100"/>
    </row>
    <row r="49" spans="1:52" ht="15" thickBot="1" x14ac:dyDescent="0.35">
      <c r="A49" s="51"/>
      <c r="B49" s="52"/>
      <c r="C49" s="34"/>
      <c r="D49" s="47"/>
      <c r="E49" s="47"/>
      <c r="F49" s="54"/>
      <c r="G49" s="55"/>
      <c r="H49" s="57"/>
      <c r="I49" s="54"/>
      <c r="J49" s="55"/>
      <c r="K49" s="57"/>
      <c r="L49" s="61"/>
      <c r="M49" s="54"/>
      <c r="N49" s="58"/>
      <c r="O49" s="53"/>
      <c r="P49" s="58"/>
      <c r="Q49" s="53"/>
      <c r="R49" s="58"/>
      <c r="S49" s="53"/>
      <c r="T49" s="58"/>
      <c r="U49" s="53"/>
      <c r="V49" s="58"/>
      <c r="W49" s="53"/>
      <c r="X49" s="54"/>
      <c r="Y49" s="60"/>
      <c r="Z49" s="145"/>
      <c r="AA49"/>
      <c r="AB49" s="51"/>
      <c r="AC49" s="52"/>
      <c r="AD49" s="34"/>
      <c r="AE49" s="47"/>
      <c r="AF49" s="54"/>
      <c r="AG49" s="55"/>
      <c r="AH49" s="57"/>
      <c r="AI49" s="54"/>
      <c r="AJ49" s="55"/>
      <c r="AK49" s="57"/>
      <c r="AL49" s="61"/>
      <c r="AM49" s="54"/>
      <c r="AN49" s="58"/>
      <c r="AO49" s="53"/>
      <c r="AP49" s="58"/>
      <c r="AQ49" s="53"/>
      <c r="AR49" s="58"/>
      <c r="AS49" s="53"/>
      <c r="AT49" s="58"/>
      <c r="AU49" s="53"/>
      <c r="AV49" s="58"/>
      <c r="AW49" s="53"/>
      <c r="AX49" s="54"/>
      <c r="AY49" s="60"/>
    </row>
    <row r="50" spans="1:52" ht="15" thickBot="1" x14ac:dyDescent="0.35">
      <c r="A50" s="101" t="s">
        <v>73</v>
      </c>
      <c r="B50" s="102"/>
      <c r="C50" s="103"/>
      <c r="D50" s="104"/>
      <c r="E50" s="104"/>
      <c r="F50" s="102"/>
      <c r="G50" s="103"/>
      <c r="H50" s="105"/>
      <c r="I50" s="102"/>
      <c r="J50" s="103"/>
      <c r="K50" s="105"/>
      <c r="L50" s="101"/>
      <c r="M50" s="102"/>
      <c r="N50" s="106"/>
      <c r="O50" s="107"/>
      <c r="P50" s="106"/>
      <c r="Q50" s="107"/>
      <c r="R50" s="106"/>
      <c r="S50" s="107"/>
      <c r="T50" s="106"/>
      <c r="U50" s="107"/>
      <c r="V50" s="106"/>
      <c r="W50" s="107"/>
      <c r="X50" s="102"/>
      <c r="Y50" s="104"/>
      <c r="Z50" s="152" t="s">
        <v>93</v>
      </c>
      <c r="AA50"/>
      <c r="AB50" s="101" t="s">
        <v>73</v>
      </c>
      <c r="AC50" s="102"/>
      <c r="AD50" s="103"/>
      <c r="AE50" s="104"/>
      <c r="AF50" s="102"/>
      <c r="AG50" s="103"/>
      <c r="AH50" s="105"/>
      <c r="AI50" s="102"/>
      <c r="AJ50" s="103"/>
      <c r="AK50" s="105"/>
      <c r="AL50" s="101"/>
      <c r="AM50" s="102"/>
      <c r="AN50" s="106"/>
      <c r="AO50" s="107"/>
      <c r="AP50" s="106"/>
      <c r="AQ50" s="107"/>
      <c r="AR50" s="106"/>
      <c r="AS50" s="107"/>
      <c r="AT50" s="106"/>
      <c r="AU50" s="107"/>
      <c r="AV50" s="106"/>
      <c r="AW50" s="107"/>
      <c r="AX50" s="102"/>
      <c r="AY50" s="104"/>
      <c r="AZ50" s="88" t="s">
        <v>72</v>
      </c>
    </row>
    <row r="51" spans="1:52" ht="15" thickBot="1" x14ac:dyDescent="0.35">
      <c r="A51" s="156" t="s">
        <v>35</v>
      </c>
      <c r="B51" s="157" t="s">
        <v>37</v>
      </c>
      <c r="C51" s="158">
        <f>VLOOKUP($A51,'Total Areas'!A:D,4,FALSE)</f>
        <v>246.71029765399999</v>
      </c>
      <c r="D51" s="159" t="s">
        <v>69</v>
      </c>
      <c r="E51" s="159" t="s">
        <v>143</v>
      </c>
      <c r="F51" s="160"/>
      <c r="G51" s="161"/>
      <c r="H51" s="162"/>
      <c r="I51" s="160"/>
      <c r="J51" s="161"/>
      <c r="K51" s="162"/>
      <c r="L51" s="163"/>
      <c r="M51" s="160"/>
      <c r="N51" s="164"/>
      <c r="O51" s="165"/>
      <c r="P51" s="164"/>
      <c r="Q51" s="165"/>
      <c r="R51" s="164"/>
      <c r="S51" s="165"/>
      <c r="T51" s="164"/>
      <c r="U51" s="165"/>
      <c r="V51" s="164"/>
      <c r="W51" s="165"/>
      <c r="X51" s="160"/>
      <c r="Y51" s="166"/>
      <c r="Z51" s="188">
        <v>1</v>
      </c>
      <c r="AA51"/>
      <c r="AB51" s="51" t="s">
        <v>35</v>
      </c>
      <c r="AC51" s="52" t="s">
        <v>37</v>
      </c>
      <c r="AD51" s="120"/>
      <c r="AE51" s="47"/>
      <c r="AF51" s="120"/>
      <c r="AG51" s="121"/>
      <c r="AH51" s="122"/>
      <c r="AI51" s="120"/>
      <c r="AJ51" s="121"/>
      <c r="AK51" s="122"/>
      <c r="AL51" s="123"/>
      <c r="AM51" s="120"/>
      <c r="AN51" s="124"/>
      <c r="AO51" s="125"/>
      <c r="AP51" s="124"/>
      <c r="AQ51" s="125"/>
      <c r="AR51" s="124"/>
      <c r="AS51" s="125"/>
      <c r="AT51" s="124"/>
      <c r="AU51" s="125"/>
      <c r="AV51" s="124"/>
      <c r="AW51" s="125"/>
      <c r="AX51" s="120"/>
      <c r="AY51" s="126"/>
      <c r="AZ51" s="85"/>
    </row>
    <row r="52" spans="1:52" x14ac:dyDescent="0.3">
      <c r="A52" s="51" t="s">
        <v>54</v>
      </c>
      <c r="B52" s="52" t="s">
        <v>37</v>
      </c>
      <c r="C52" s="34">
        <f>VLOOKUP($A52,'Total Areas'!A:D,4,FALSE)</f>
        <v>3.5411670821825543</v>
      </c>
      <c r="D52" s="47" t="s">
        <v>69</v>
      </c>
      <c r="E52" s="47" t="s">
        <v>142</v>
      </c>
      <c r="F52" s="54">
        <v>0</v>
      </c>
      <c r="G52" s="55">
        <v>0</v>
      </c>
      <c r="H52" s="57">
        <v>1.3769248936538644E-5</v>
      </c>
      <c r="I52" s="54">
        <v>0</v>
      </c>
      <c r="J52" s="55">
        <v>0</v>
      </c>
      <c r="K52" s="57">
        <v>7.589503075103627E-5</v>
      </c>
      <c r="L52" s="61">
        <v>3.4495884532313292E-8</v>
      </c>
      <c r="M52" s="54">
        <v>0</v>
      </c>
      <c r="N52" s="58">
        <v>3.706444674252506E-8</v>
      </c>
      <c r="O52" s="53">
        <v>1.3310567449033118E-5</v>
      </c>
      <c r="P52" s="58">
        <v>0</v>
      </c>
      <c r="Q52" s="53">
        <v>0</v>
      </c>
      <c r="R52" s="58">
        <v>1.5913324069575471E-5</v>
      </c>
      <c r="S52" s="53">
        <v>0</v>
      </c>
      <c r="T52" s="58">
        <v>1.1695916138751027E-6</v>
      </c>
      <c r="U52" s="53">
        <v>0</v>
      </c>
      <c r="V52" s="58">
        <v>3.2938496506504361E-8</v>
      </c>
      <c r="W52" s="53">
        <v>6.9557295956318502E-6</v>
      </c>
      <c r="X52" s="54">
        <v>0</v>
      </c>
      <c r="Y52" s="60">
        <v>0</v>
      </c>
      <c r="Z52" s="189">
        <v>1</v>
      </c>
      <c r="AA52"/>
      <c r="AB52" s="51" t="s">
        <v>54</v>
      </c>
      <c r="AC52" s="52" t="s">
        <v>37</v>
      </c>
      <c r="AD52" s="120">
        <f>RANK(C52,C$52:C$55,1)</f>
        <v>2</v>
      </c>
      <c r="AE52" s="47" t="s">
        <v>69</v>
      </c>
      <c r="AF52" s="120">
        <f t="shared" ref="AF52:AY55" si="91">RANK(F52,F$52:F$55)</f>
        <v>1</v>
      </c>
      <c r="AG52" s="121">
        <f t="shared" si="91"/>
        <v>3</v>
      </c>
      <c r="AH52" s="122">
        <f t="shared" si="91"/>
        <v>3</v>
      </c>
      <c r="AI52" s="120">
        <f t="shared" si="91"/>
        <v>4</v>
      </c>
      <c r="AJ52" s="121">
        <f t="shared" si="91"/>
        <v>3</v>
      </c>
      <c r="AK52" s="122">
        <f t="shared" si="91"/>
        <v>3</v>
      </c>
      <c r="AL52" s="123">
        <f t="shared" si="91"/>
        <v>1</v>
      </c>
      <c r="AM52" s="120">
        <f t="shared" si="91"/>
        <v>1</v>
      </c>
      <c r="AN52" s="124">
        <f t="shared" si="91"/>
        <v>3</v>
      </c>
      <c r="AO52" s="125">
        <f t="shared" si="91"/>
        <v>1</v>
      </c>
      <c r="AP52" s="124">
        <f t="shared" si="91"/>
        <v>2</v>
      </c>
      <c r="AQ52" s="125">
        <f t="shared" si="91"/>
        <v>1</v>
      </c>
      <c r="AR52" s="124">
        <f t="shared" si="91"/>
        <v>2</v>
      </c>
      <c r="AS52" s="125">
        <f t="shared" si="91"/>
        <v>1</v>
      </c>
      <c r="AT52" s="124">
        <f t="shared" si="91"/>
        <v>1</v>
      </c>
      <c r="AU52" s="125">
        <f t="shared" si="91"/>
        <v>1</v>
      </c>
      <c r="AV52" s="124">
        <f t="shared" si="91"/>
        <v>2</v>
      </c>
      <c r="AW52" s="125">
        <f t="shared" si="91"/>
        <v>1</v>
      </c>
      <c r="AX52" s="120">
        <f t="shared" si="91"/>
        <v>1</v>
      </c>
      <c r="AY52" s="126">
        <f t="shared" si="91"/>
        <v>1</v>
      </c>
      <c r="AZ52" s="85"/>
    </row>
    <row r="53" spans="1:52" x14ac:dyDescent="0.3">
      <c r="A53" s="51" t="s">
        <v>59</v>
      </c>
      <c r="B53" s="52" t="s">
        <v>37</v>
      </c>
      <c r="C53" s="34">
        <f>VLOOKUP($A53,'Total Areas'!A:D,4,FALSE)</f>
        <v>9.417736679411064</v>
      </c>
      <c r="D53" s="47" t="s">
        <v>69</v>
      </c>
      <c r="E53" s="47" t="s">
        <v>142</v>
      </c>
      <c r="F53" s="54">
        <v>0</v>
      </c>
      <c r="G53" s="55">
        <v>1.6674551898843823E-3</v>
      </c>
      <c r="H53" s="57">
        <v>8.3538296359608429E-5</v>
      </c>
      <c r="I53" s="54">
        <v>8.3266230227127362E-3</v>
      </c>
      <c r="J53" s="55">
        <v>1.8973274125454493E-3</v>
      </c>
      <c r="K53" s="57">
        <v>4.8984883873511367E-4</v>
      </c>
      <c r="L53" s="61">
        <v>3.2394998057067057E-8</v>
      </c>
      <c r="M53" s="54">
        <v>0</v>
      </c>
      <c r="N53" s="58">
        <v>1.60795369688128E-6</v>
      </c>
      <c r="O53" s="53">
        <v>0</v>
      </c>
      <c r="P53" s="58">
        <v>0</v>
      </c>
      <c r="Q53" s="53">
        <v>0</v>
      </c>
      <c r="R53" s="58">
        <v>1.9505534222340942E-5</v>
      </c>
      <c r="S53" s="53">
        <v>0</v>
      </c>
      <c r="T53" s="58">
        <v>3.0682568954833973E-7</v>
      </c>
      <c r="U53" s="53">
        <v>0</v>
      </c>
      <c r="V53" s="58">
        <v>5.608167190109097E-8</v>
      </c>
      <c r="W53" s="53">
        <v>0</v>
      </c>
      <c r="X53" s="54">
        <v>0</v>
      </c>
      <c r="Y53" s="60">
        <v>0</v>
      </c>
      <c r="Z53" s="189">
        <v>1</v>
      </c>
      <c r="AA53"/>
      <c r="AB53" s="51" t="s">
        <v>59</v>
      </c>
      <c r="AC53" s="52" t="s">
        <v>37</v>
      </c>
      <c r="AD53" s="120">
        <f t="shared" ref="AD53:AD55" si="92">RANK(C53,C$52:C$55,1)</f>
        <v>3</v>
      </c>
      <c r="AE53" s="47" t="s">
        <v>69</v>
      </c>
      <c r="AF53" s="120">
        <f t="shared" si="91"/>
        <v>1</v>
      </c>
      <c r="AG53" s="121">
        <f t="shared" si="91"/>
        <v>2</v>
      </c>
      <c r="AH53" s="122">
        <f t="shared" si="91"/>
        <v>2</v>
      </c>
      <c r="AI53" s="120">
        <f t="shared" si="91"/>
        <v>1</v>
      </c>
      <c r="AJ53" s="121">
        <f t="shared" si="91"/>
        <v>2</v>
      </c>
      <c r="AK53" s="122">
        <f t="shared" si="91"/>
        <v>1</v>
      </c>
      <c r="AL53" s="123">
        <f t="shared" si="91"/>
        <v>2</v>
      </c>
      <c r="AM53" s="120">
        <f t="shared" si="91"/>
        <v>1</v>
      </c>
      <c r="AN53" s="124">
        <f t="shared" si="91"/>
        <v>1</v>
      </c>
      <c r="AO53" s="125">
        <f t="shared" si="91"/>
        <v>2</v>
      </c>
      <c r="AP53" s="124">
        <f t="shared" si="91"/>
        <v>2</v>
      </c>
      <c r="AQ53" s="125">
        <f t="shared" si="91"/>
        <v>1</v>
      </c>
      <c r="AR53" s="124">
        <f t="shared" si="91"/>
        <v>1</v>
      </c>
      <c r="AS53" s="125">
        <f t="shared" si="91"/>
        <v>1</v>
      </c>
      <c r="AT53" s="124">
        <f t="shared" si="91"/>
        <v>2</v>
      </c>
      <c r="AU53" s="125">
        <f t="shared" si="91"/>
        <v>1</v>
      </c>
      <c r="AV53" s="124">
        <f t="shared" si="91"/>
        <v>1</v>
      </c>
      <c r="AW53" s="125">
        <f t="shared" si="91"/>
        <v>2</v>
      </c>
      <c r="AX53" s="120">
        <f t="shared" si="91"/>
        <v>1</v>
      </c>
      <c r="AY53" s="126">
        <f t="shared" si="91"/>
        <v>1</v>
      </c>
      <c r="AZ53" s="86"/>
    </row>
    <row r="54" spans="1:52" x14ac:dyDescent="0.3">
      <c r="A54" s="32" t="s">
        <v>34</v>
      </c>
      <c r="B54" s="33" t="s">
        <v>25</v>
      </c>
      <c r="C54" s="34">
        <f>VLOOKUP($A54,'Total Areas'!A:D,4,FALSE)</f>
        <v>9.4229995417572265</v>
      </c>
      <c r="D54" s="47" t="s">
        <v>69</v>
      </c>
      <c r="E54" s="47" t="s">
        <v>142</v>
      </c>
      <c r="F54" s="39">
        <v>0</v>
      </c>
      <c r="G54" s="40">
        <v>1.9027195424239007E-3</v>
      </c>
      <c r="H54" s="42">
        <v>1.2075425696107975E-4</v>
      </c>
      <c r="I54" s="39">
        <v>1.1250821451873132E-5</v>
      </c>
      <c r="J54" s="40">
        <v>1.9421608215969611E-3</v>
      </c>
      <c r="K54" s="42">
        <v>4.1805000665911521E-4</v>
      </c>
      <c r="L54" s="32" t="s">
        <v>27</v>
      </c>
      <c r="M54" s="33" t="s">
        <v>27</v>
      </c>
      <c r="N54" s="43" t="s">
        <v>27</v>
      </c>
      <c r="O54" s="44" t="s">
        <v>27</v>
      </c>
      <c r="P54" s="43" t="s">
        <v>27</v>
      </c>
      <c r="Q54" s="44" t="s">
        <v>27</v>
      </c>
      <c r="R54" s="43" t="s">
        <v>27</v>
      </c>
      <c r="S54" s="44" t="s">
        <v>27</v>
      </c>
      <c r="T54" s="43" t="s">
        <v>27</v>
      </c>
      <c r="U54" s="44" t="s">
        <v>27</v>
      </c>
      <c r="V54" s="43" t="s">
        <v>27</v>
      </c>
      <c r="W54" s="44" t="s">
        <v>27</v>
      </c>
      <c r="X54" s="33" t="s">
        <v>27</v>
      </c>
      <c r="Y54" s="35" t="s">
        <v>27</v>
      </c>
      <c r="Z54" s="189">
        <v>1</v>
      </c>
      <c r="AA54"/>
      <c r="AB54" s="32" t="s">
        <v>34</v>
      </c>
      <c r="AC54" s="33" t="s">
        <v>25</v>
      </c>
      <c r="AD54" s="120">
        <f t="shared" si="92"/>
        <v>4</v>
      </c>
      <c r="AE54" s="47" t="s">
        <v>69</v>
      </c>
      <c r="AF54" s="128">
        <f t="shared" si="91"/>
        <v>1</v>
      </c>
      <c r="AG54" s="129">
        <f t="shared" si="91"/>
        <v>1</v>
      </c>
      <c r="AH54" s="130">
        <f t="shared" si="91"/>
        <v>1</v>
      </c>
      <c r="AI54" s="128">
        <f t="shared" si="91"/>
        <v>3</v>
      </c>
      <c r="AJ54" s="129">
        <f t="shared" si="91"/>
        <v>1</v>
      </c>
      <c r="AK54" s="130">
        <f t="shared" si="91"/>
        <v>2</v>
      </c>
      <c r="AL54" s="123"/>
      <c r="AM54" s="120"/>
      <c r="AN54" s="124"/>
      <c r="AO54" s="125"/>
      <c r="AP54" s="124"/>
      <c r="AQ54" s="125"/>
      <c r="AR54" s="124"/>
      <c r="AS54" s="125"/>
      <c r="AT54" s="124"/>
      <c r="AU54" s="125"/>
      <c r="AV54" s="124"/>
      <c r="AW54" s="125"/>
      <c r="AX54" s="120"/>
      <c r="AY54" s="126"/>
      <c r="AZ54" s="86"/>
    </row>
    <row r="55" spans="1:52" ht="15" thickBot="1" x14ac:dyDescent="0.35">
      <c r="A55" s="51" t="s">
        <v>64</v>
      </c>
      <c r="B55" s="52" t="s">
        <v>37</v>
      </c>
      <c r="C55" s="34">
        <f>VLOOKUP($A55,'Total Areas'!A:D,4,FALSE)</f>
        <v>2.4098405480566361</v>
      </c>
      <c r="D55" s="47" t="s">
        <v>69</v>
      </c>
      <c r="E55" s="47" t="s">
        <v>143</v>
      </c>
      <c r="F55" s="54">
        <v>0</v>
      </c>
      <c r="G55" s="55">
        <v>0</v>
      </c>
      <c r="H55" s="57">
        <v>6.7935441033122918E-7</v>
      </c>
      <c r="I55" s="54">
        <v>5.8154173328746998E-3</v>
      </c>
      <c r="J55" s="55">
        <v>0</v>
      </c>
      <c r="K55" s="57">
        <v>1.2117955983657011E-6</v>
      </c>
      <c r="L55" s="61">
        <v>0</v>
      </c>
      <c r="M55" s="54">
        <v>0</v>
      </c>
      <c r="N55" s="58">
        <v>9.2213403270302123E-8</v>
      </c>
      <c r="O55" s="53">
        <v>0</v>
      </c>
      <c r="P55" s="58">
        <v>4.9686875520921599E-7</v>
      </c>
      <c r="Q55" s="53">
        <v>0</v>
      </c>
      <c r="R55" s="58">
        <v>6.1005634289325682E-7</v>
      </c>
      <c r="S55" s="53">
        <v>0</v>
      </c>
      <c r="T55" s="58">
        <v>0</v>
      </c>
      <c r="U55" s="53">
        <v>0</v>
      </c>
      <c r="V55" s="58">
        <v>0</v>
      </c>
      <c r="W55" s="53">
        <v>0</v>
      </c>
      <c r="X55" s="54">
        <v>0</v>
      </c>
      <c r="Y55" s="60">
        <v>0</v>
      </c>
      <c r="Z55" s="190">
        <v>1</v>
      </c>
      <c r="AA55"/>
      <c r="AB55" s="51" t="s">
        <v>64</v>
      </c>
      <c r="AC55" s="52" t="s">
        <v>37</v>
      </c>
      <c r="AD55" s="120">
        <f t="shared" si="92"/>
        <v>1</v>
      </c>
      <c r="AE55" s="47" t="s">
        <v>69</v>
      </c>
      <c r="AF55" s="120">
        <f t="shared" si="91"/>
        <v>1</v>
      </c>
      <c r="AG55" s="121">
        <f t="shared" si="91"/>
        <v>3</v>
      </c>
      <c r="AH55" s="122">
        <f t="shared" si="91"/>
        <v>4</v>
      </c>
      <c r="AI55" s="120">
        <f t="shared" si="91"/>
        <v>2</v>
      </c>
      <c r="AJ55" s="121">
        <f t="shared" si="91"/>
        <v>3</v>
      </c>
      <c r="AK55" s="122">
        <f t="shared" si="91"/>
        <v>4</v>
      </c>
      <c r="AL55" s="123">
        <f t="shared" si="91"/>
        <v>3</v>
      </c>
      <c r="AM55" s="120">
        <f t="shared" si="91"/>
        <v>1</v>
      </c>
      <c r="AN55" s="124">
        <f t="shared" si="91"/>
        <v>2</v>
      </c>
      <c r="AO55" s="125">
        <f t="shared" si="91"/>
        <v>2</v>
      </c>
      <c r="AP55" s="124">
        <f t="shared" si="91"/>
        <v>1</v>
      </c>
      <c r="AQ55" s="125">
        <f t="shared" si="91"/>
        <v>1</v>
      </c>
      <c r="AR55" s="124">
        <f t="shared" si="91"/>
        <v>3</v>
      </c>
      <c r="AS55" s="125">
        <f t="shared" si="91"/>
        <v>1</v>
      </c>
      <c r="AT55" s="124">
        <f t="shared" si="91"/>
        <v>3</v>
      </c>
      <c r="AU55" s="125">
        <f t="shared" si="91"/>
        <v>1</v>
      </c>
      <c r="AV55" s="124">
        <f t="shared" si="91"/>
        <v>3</v>
      </c>
      <c r="AW55" s="125">
        <f t="shared" si="91"/>
        <v>2</v>
      </c>
      <c r="AX55" s="120">
        <f t="shared" si="91"/>
        <v>1</v>
      </c>
      <c r="AY55" s="126">
        <f t="shared" si="91"/>
        <v>1</v>
      </c>
      <c r="AZ55" s="87"/>
    </row>
    <row r="56" spans="1:52" ht="15" thickBot="1" x14ac:dyDescent="0.35">
      <c r="A56" s="89"/>
      <c r="B56" s="90"/>
      <c r="C56" s="91">
        <f>SUMIF(Z51:Z55,"=1",C51:C55)</f>
        <v>271.50204150540753</v>
      </c>
      <c r="D56" s="92"/>
      <c r="E56" s="92"/>
      <c r="F56" s="93">
        <f t="shared" ref="F56:Y56" si="93">SUMIF($Z$52:$Z$55,"=1",F52:F55)</f>
        <v>0</v>
      </c>
      <c r="G56" s="94">
        <f t="shared" si="93"/>
        <v>3.5701747323082832E-3</v>
      </c>
      <c r="H56" s="95">
        <f t="shared" si="93"/>
        <v>2.1874115666755805E-4</v>
      </c>
      <c r="I56" s="93">
        <f t="shared" si="93"/>
        <v>1.4153291177039309E-2</v>
      </c>
      <c r="J56" s="94">
        <f t="shared" si="93"/>
        <v>3.8394882341424106E-3</v>
      </c>
      <c r="K56" s="95">
        <f t="shared" si="93"/>
        <v>9.8500567174363072E-4</v>
      </c>
      <c r="L56" s="96">
        <f t="shared" si="93"/>
        <v>6.6890882589380356E-8</v>
      </c>
      <c r="M56" s="93">
        <f t="shared" si="93"/>
        <v>0</v>
      </c>
      <c r="N56" s="97">
        <f t="shared" si="93"/>
        <v>1.7372315468941072E-6</v>
      </c>
      <c r="O56" s="98">
        <f t="shared" si="93"/>
        <v>1.3310567449033118E-5</v>
      </c>
      <c r="P56" s="97">
        <f t="shared" si="93"/>
        <v>4.9686875520921599E-7</v>
      </c>
      <c r="Q56" s="98">
        <f t="shared" si="93"/>
        <v>0</v>
      </c>
      <c r="R56" s="97">
        <f t="shared" si="93"/>
        <v>3.6028914634809671E-5</v>
      </c>
      <c r="S56" s="98">
        <f t="shared" si="93"/>
        <v>0</v>
      </c>
      <c r="T56" s="97">
        <f t="shared" si="93"/>
        <v>1.4764173034234425E-6</v>
      </c>
      <c r="U56" s="98">
        <f t="shared" si="93"/>
        <v>0</v>
      </c>
      <c r="V56" s="97">
        <f t="shared" si="93"/>
        <v>8.9020168407595338E-8</v>
      </c>
      <c r="W56" s="98">
        <f t="shared" si="93"/>
        <v>6.9557295956318502E-6</v>
      </c>
      <c r="X56" s="93">
        <f t="shared" si="93"/>
        <v>0</v>
      </c>
      <c r="Y56" s="99">
        <f t="shared" si="93"/>
        <v>0</v>
      </c>
      <c r="Z56" s="266">
        <f>SUM(Z51:Z55)</f>
        <v>5</v>
      </c>
      <c r="AA56"/>
      <c r="AB56" s="89"/>
      <c r="AC56" s="90"/>
      <c r="AD56" s="91"/>
      <c r="AE56" s="92"/>
      <c r="AF56" s="93"/>
      <c r="AG56" s="94"/>
      <c r="AH56" s="95"/>
      <c r="AI56" s="93"/>
      <c r="AJ56" s="94"/>
      <c r="AK56" s="95"/>
      <c r="AL56" s="96"/>
      <c r="AM56" s="93"/>
      <c r="AN56" s="97"/>
      <c r="AO56" s="98"/>
      <c r="AP56" s="97"/>
      <c r="AQ56" s="98"/>
      <c r="AR56" s="97"/>
      <c r="AS56" s="98"/>
      <c r="AT56" s="97"/>
      <c r="AU56" s="98"/>
      <c r="AV56" s="97"/>
      <c r="AW56" s="98"/>
      <c r="AX56" s="93"/>
      <c r="AY56" s="99"/>
      <c r="AZ56" s="100"/>
    </row>
    <row r="57" spans="1:52" x14ac:dyDescent="0.3">
      <c r="A57" s="271" t="s">
        <v>185</v>
      </c>
    </row>
    <row r="61" spans="1:52" ht="15" thickBot="1" x14ac:dyDescent="0.35"/>
    <row r="62" spans="1:52" x14ac:dyDescent="0.3">
      <c r="A62" s="167"/>
      <c r="B62" s="296" t="s">
        <v>83</v>
      </c>
      <c r="C62" s="298" t="s">
        <v>79</v>
      </c>
      <c r="D62" s="287"/>
      <c r="E62" s="284"/>
      <c r="F62" s="298" t="s">
        <v>80</v>
      </c>
      <c r="G62" s="299"/>
      <c r="H62" s="300"/>
      <c r="I62" s="304" t="s">
        <v>2</v>
      </c>
      <c r="J62" s="305"/>
      <c r="K62" s="305"/>
      <c r="L62" s="305"/>
      <c r="M62" s="305"/>
      <c r="N62" s="305"/>
      <c r="O62" s="305"/>
      <c r="P62" s="305"/>
      <c r="Q62" s="305"/>
      <c r="R62" s="305"/>
      <c r="S62" s="305"/>
      <c r="T62" s="305"/>
      <c r="U62" s="305"/>
      <c r="V62" s="168"/>
      <c r="W62" s="290" t="s">
        <v>101</v>
      </c>
      <c r="AA62"/>
    </row>
    <row r="63" spans="1:52" x14ac:dyDescent="0.3">
      <c r="A63" s="169"/>
      <c r="B63" s="297"/>
      <c r="C63" s="310"/>
      <c r="D63" s="311"/>
      <c r="E63" s="312"/>
      <c r="F63" s="301"/>
      <c r="G63" s="302"/>
      <c r="H63" s="303"/>
      <c r="I63" s="307" t="s">
        <v>5</v>
      </c>
      <c r="J63" s="294"/>
      <c r="K63" s="293" t="s">
        <v>6</v>
      </c>
      <c r="L63" s="294"/>
      <c r="M63" s="293" t="s">
        <v>7</v>
      </c>
      <c r="N63" s="294"/>
      <c r="O63" s="293" t="s">
        <v>8</v>
      </c>
      <c r="P63" s="294"/>
      <c r="Q63" s="293" t="s">
        <v>9</v>
      </c>
      <c r="R63" s="294"/>
      <c r="S63" s="293" t="s">
        <v>10</v>
      </c>
      <c r="T63" s="294"/>
      <c r="U63" s="293" t="s">
        <v>11</v>
      </c>
      <c r="V63" s="295"/>
      <c r="W63" s="291"/>
      <c r="AA63"/>
    </row>
    <row r="64" spans="1:52" ht="21" thickBot="1" x14ac:dyDescent="0.35">
      <c r="A64" s="169"/>
      <c r="B64" s="151" t="s">
        <v>65</v>
      </c>
      <c r="C64" s="170" t="s">
        <v>18</v>
      </c>
      <c r="D64" s="171" t="s">
        <v>19</v>
      </c>
      <c r="E64" s="172" t="s">
        <v>21</v>
      </c>
      <c r="F64" s="173" t="s">
        <v>18</v>
      </c>
      <c r="G64" s="151" t="s">
        <v>19</v>
      </c>
      <c r="H64" s="174" t="s">
        <v>21</v>
      </c>
      <c r="I64" s="169" t="s">
        <v>22</v>
      </c>
      <c r="J64" s="173" t="s">
        <v>23</v>
      </c>
      <c r="K64" s="175" t="s">
        <v>22</v>
      </c>
      <c r="L64" s="176" t="s">
        <v>23</v>
      </c>
      <c r="M64" s="175" t="s">
        <v>22</v>
      </c>
      <c r="N64" s="176" t="s">
        <v>23</v>
      </c>
      <c r="O64" s="175" t="s">
        <v>22</v>
      </c>
      <c r="P64" s="176" t="s">
        <v>23</v>
      </c>
      <c r="Q64" s="175" t="s">
        <v>22</v>
      </c>
      <c r="R64" s="176" t="s">
        <v>23</v>
      </c>
      <c r="S64" s="175" t="s">
        <v>22</v>
      </c>
      <c r="T64" s="176" t="s">
        <v>23</v>
      </c>
      <c r="U64" s="173" t="s">
        <v>22</v>
      </c>
      <c r="V64" s="173" t="s">
        <v>23</v>
      </c>
      <c r="W64" s="292"/>
      <c r="AA64"/>
    </row>
    <row r="65" spans="1:27" ht="15" thickBot="1" x14ac:dyDescent="0.35">
      <c r="A65" s="177" t="s">
        <v>99</v>
      </c>
      <c r="B65" s="178">
        <f>Data!C50</f>
        <v>925.27493936884218</v>
      </c>
      <c r="C65" s="181">
        <f>Data!H50</f>
        <v>0.16688906107075363</v>
      </c>
      <c r="D65" s="179">
        <f>Data!I50</f>
        <v>8.7208376790875411E-2</v>
      </c>
      <c r="E65" s="182">
        <f>Data!K50</f>
        <v>5.7267093722524795E-2</v>
      </c>
      <c r="F65" s="181">
        <f>Data!O50</f>
        <v>9.9018581882797441E-2</v>
      </c>
      <c r="G65" s="179">
        <f>Data!P50</f>
        <v>8.5254345433522755E-2</v>
      </c>
      <c r="H65" s="182">
        <f>Data!R50</f>
        <v>8.0866191339363694E-2</v>
      </c>
      <c r="I65" s="181">
        <f>Data!S50</f>
        <v>0</v>
      </c>
      <c r="J65" s="179">
        <f>Data!T50</f>
        <v>0</v>
      </c>
      <c r="K65" s="183">
        <f>Data!U50</f>
        <v>0</v>
      </c>
      <c r="L65" s="179">
        <f>Data!V50</f>
        <v>0</v>
      </c>
      <c r="M65" s="183">
        <f>Data!W50</f>
        <v>0</v>
      </c>
      <c r="N65" s="179">
        <f>Data!X50</f>
        <v>0</v>
      </c>
      <c r="O65" s="183">
        <f>Data!Y50</f>
        <v>0</v>
      </c>
      <c r="P65" s="179">
        <f>Data!Z50</f>
        <v>0</v>
      </c>
      <c r="Q65" s="183">
        <f>Data!AA50</f>
        <v>0</v>
      </c>
      <c r="R65" s="179">
        <f>Data!AB50</f>
        <v>0</v>
      </c>
      <c r="S65" s="183">
        <f>Data!AC50</f>
        <v>0</v>
      </c>
      <c r="T65" s="179">
        <f>Data!AD50</f>
        <v>0</v>
      </c>
      <c r="U65" s="183">
        <f>Data!AE50</f>
        <v>0</v>
      </c>
      <c r="V65" s="182">
        <f>Data!AF50</f>
        <v>0</v>
      </c>
      <c r="W65" s="180">
        <f>Data!AG49</f>
        <v>9</v>
      </c>
      <c r="AA65"/>
    </row>
    <row r="66" spans="1:27" ht="15" thickBot="1" x14ac:dyDescent="0.35">
      <c r="A66" s="177" t="s">
        <v>100</v>
      </c>
      <c r="B66" s="178">
        <f>SUM(C14,C27,C36,C48,C56)</f>
        <v>2974.1458611291218</v>
      </c>
      <c r="C66" s="181">
        <f t="shared" ref="C66:W66" si="94">SUM(F14,F27,F36,F48,F56)</f>
        <v>0.5120637030754418</v>
      </c>
      <c r="D66" s="179">
        <f t="shared" si="94"/>
        <v>0.26077726732126544</v>
      </c>
      <c r="E66" s="182">
        <f t="shared" si="94"/>
        <v>0.19007137141647459</v>
      </c>
      <c r="F66" s="181">
        <f t="shared" si="94"/>
        <v>0.33015338094861807</v>
      </c>
      <c r="G66" s="179">
        <f t="shared" si="94"/>
        <v>0.25200899103146407</v>
      </c>
      <c r="H66" s="182">
        <f t="shared" si="94"/>
        <v>0.2314321042367441</v>
      </c>
      <c r="I66" s="181">
        <f t="shared" si="94"/>
        <v>2.9230189376342988E-2</v>
      </c>
      <c r="J66" s="179">
        <f t="shared" si="94"/>
        <v>1.1926979376298811E-2</v>
      </c>
      <c r="K66" s="183">
        <f t="shared" si="94"/>
        <v>3.0731078329495249E-2</v>
      </c>
      <c r="L66" s="179">
        <f t="shared" si="94"/>
        <v>8.6575733064184358E-3</v>
      </c>
      <c r="M66" s="183">
        <f t="shared" si="94"/>
        <v>4.0673470732385392E-2</v>
      </c>
      <c r="N66" s="179">
        <f t="shared" si="94"/>
        <v>1.8734164360885108E-2</v>
      </c>
      <c r="O66" s="183">
        <f t="shared" si="94"/>
        <v>4.8853413128510416E-2</v>
      </c>
      <c r="P66" s="179">
        <f t="shared" si="94"/>
        <v>8.1793238009550944E-3</v>
      </c>
      <c r="Q66" s="183">
        <f t="shared" si="94"/>
        <v>1.0944003672090348E-2</v>
      </c>
      <c r="R66" s="179">
        <f t="shared" si="94"/>
        <v>0</v>
      </c>
      <c r="S66" s="183">
        <f t="shared" si="94"/>
        <v>1.5666624809641358E-2</v>
      </c>
      <c r="T66" s="179">
        <f t="shared" si="94"/>
        <v>9.9534190219121247E-3</v>
      </c>
      <c r="U66" s="183">
        <f t="shared" si="94"/>
        <v>2.4760980971126605E-2</v>
      </c>
      <c r="V66" s="182">
        <f t="shared" si="94"/>
        <v>7.5648757362203785E-3</v>
      </c>
      <c r="W66" s="180">
        <f t="shared" si="94"/>
        <v>26</v>
      </c>
      <c r="AA66"/>
    </row>
    <row r="67" spans="1:27" ht="15" thickBot="1" x14ac:dyDescent="0.35">
      <c r="A67" s="184" t="s">
        <v>102</v>
      </c>
      <c r="B67" s="178">
        <f>B66</f>
        <v>2974.1458611291218</v>
      </c>
      <c r="C67" s="181">
        <f t="shared" ref="C67:V67" si="95">C66-(1-$B$69)*(SUM(F41:F42))</f>
        <v>0.50520018008283907</v>
      </c>
      <c r="D67" s="179">
        <f t="shared" si="95"/>
        <v>0.23102715487180703</v>
      </c>
      <c r="E67" s="182">
        <f t="shared" si="95"/>
        <v>0.17918920386101525</v>
      </c>
      <c r="F67" s="181">
        <f t="shared" si="95"/>
        <v>0.33791890012863335</v>
      </c>
      <c r="G67" s="179">
        <f t="shared" si="95"/>
        <v>0.22261411371215717</v>
      </c>
      <c r="H67" s="182">
        <f t="shared" si="95"/>
        <v>0.1925461723707286</v>
      </c>
      <c r="I67" s="181">
        <f t="shared" si="95"/>
        <v>2.9210958903604308E-2</v>
      </c>
      <c r="J67" s="179">
        <f t="shared" si="95"/>
        <v>1.1924240897456605E-2</v>
      </c>
      <c r="K67" s="183">
        <f t="shared" si="95"/>
        <v>3.0710973552293585E-2</v>
      </c>
      <c r="L67" s="179">
        <f t="shared" si="95"/>
        <v>8.5264179836716733E-3</v>
      </c>
      <c r="M67" s="183">
        <f t="shared" si="95"/>
        <v>3.9933448038437187E-2</v>
      </c>
      <c r="N67" s="179">
        <f t="shared" si="95"/>
        <v>1.8672395335540395E-2</v>
      </c>
      <c r="O67" s="183">
        <f t="shared" si="95"/>
        <v>3.1039444458720145E-2</v>
      </c>
      <c r="P67" s="179">
        <f t="shared" si="95"/>
        <v>7.9748196294681228E-3</v>
      </c>
      <c r="Q67" s="183">
        <f t="shared" si="95"/>
        <v>1.0923314109013805E-2</v>
      </c>
      <c r="R67" s="179">
        <f t="shared" si="95"/>
        <v>0</v>
      </c>
      <c r="S67" s="183">
        <f t="shared" si="95"/>
        <v>1.510658099857641E-2</v>
      </c>
      <c r="T67" s="179">
        <f t="shared" si="95"/>
        <v>9.8014653484612101E-3</v>
      </c>
      <c r="U67" s="183">
        <f t="shared" si="95"/>
        <v>2.4747357554725926E-2</v>
      </c>
      <c r="V67" s="182">
        <f t="shared" si="95"/>
        <v>7.5648757362203785E-3</v>
      </c>
      <c r="W67" s="180">
        <f>W66</f>
        <v>26</v>
      </c>
      <c r="Z67" s="145"/>
      <c r="AA67"/>
    </row>
    <row r="68" spans="1:27" ht="15" thickBot="1" x14ac:dyDescent="0.35">
      <c r="A68" s="272" t="s">
        <v>186</v>
      </c>
    </row>
    <row r="69" spans="1:27" ht="15" thickBot="1" x14ac:dyDescent="0.35">
      <c r="A69" s="185" t="s">
        <v>103</v>
      </c>
      <c r="B69" s="192">
        <v>0.5</v>
      </c>
      <c r="C69" t="s">
        <v>104</v>
      </c>
    </row>
    <row r="70" spans="1:27" x14ac:dyDescent="0.3">
      <c r="C70" t="s">
        <v>187</v>
      </c>
    </row>
  </sheetData>
  <sheetProtection password="EE40" sheet="1" objects="1" scenarios="1"/>
  <mergeCells count="36">
    <mergeCell ref="Z1:Z4"/>
    <mergeCell ref="C1:C2"/>
    <mergeCell ref="AD1:AD2"/>
    <mergeCell ref="AX2:AY2"/>
    <mergeCell ref="AF1:AH2"/>
    <mergeCell ref="AI1:AK2"/>
    <mergeCell ref="AL1:AX1"/>
    <mergeCell ref="AL2:AM2"/>
    <mergeCell ref="AN2:AO2"/>
    <mergeCell ref="AP2:AQ2"/>
    <mergeCell ref="AR2:AS2"/>
    <mergeCell ref="AT2:AU2"/>
    <mergeCell ref="AV2:AW2"/>
    <mergeCell ref="F1:H2"/>
    <mergeCell ref="I1:K2"/>
    <mergeCell ref="B62:B63"/>
    <mergeCell ref="F62:H63"/>
    <mergeCell ref="I62:U62"/>
    <mergeCell ref="L1:X1"/>
    <mergeCell ref="L2:M2"/>
    <mergeCell ref="N2:O2"/>
    <mergeCell ref="P2:Q2"/>
    <mergeCell ref="R2:S2"/>
    <mergeCell ref="T2:U2"/>
    <mergeCell ref="V2:W2"/>
    <mergeCell ref="X2:Y2"/>
    <mergeCell ref="I63:J63"/>
    <mergeCell ref="K63:L63"/>
    <mergeCell ref="E1:E3"/>
    <mergeCell ref="C62:E63"/>
    <mergeCell ref="W62:W64"/>
    <mergeCell ref="M63:N63"/>
    <mergeCell ref="O63:P63"/>
    <mergeCell ref="Q63:R63"/>
    <mergeCell ref="S63:T63"/>
    <mergeCell ref="U63:V63"/>
  </mergeCells>
  <conditionalFormatting sqref="F52:F55 F17:F26 F28 F37 F30:F35 F5:F13">
    <cfRule type="colorScale" priority="123">
      <colorScale>
        <cfvo type="min"/>
        <cfvo type="max"/>
        <color rgb="FFFFEF9C"/>
        <color rgb="FFFF7128"/>
      </colorScale>
    </cfRule>
  </conditionalFormatting>
  <conditionalFormatting sqref="G52:G55 G17:G26 G28 G37 G30:G35 G5:G13">
    <cfRule type="colorScale" priority="124">
      <colorScale>
        <cfvo type="min"/>
        <cfvo type="max"/>
        <color rgb="FFFFEF9C"/>
        <color rgb="FFFF7128"/>
      </colorScale>
    </cfRule>
  </conditionalFormatting>
  <conditionalFormatting sqref="H52:H55 H17:H26 H28 H37 H30:H35 H5:H13">
    <cfRule type="colorScale" priority="128">
      <colorScale>
        <cfvo type="min"/>
        <cfvo type="max"/>
        <color rgb="FFFFEF9C"/>
        <color rgb="FFFF7128"/>
      </colorScale>
    </cfRule>
  </conditionalFormatting>
  <conditionalFormatting sqref="I52:I55 I17:I26 I28 I37 I30:I35 I5:I13">
    <cfRule type="colorScale" priority="130">
      <colorScale>
        <cfvo type="min"/>
        <cfvo type="max"/>
        <color rgb="FFFFEF9C"/>
        <color rgb="FFFF7128"/>
      </colorScale>
    </cfRule>
  </conditionalFormatting>
  <conditionalFormatting sqref="J52:J55 J17:J26 J28 J37 J30:J35 J5:J13">
    <cfRule type="colorScale" priority="131">
      <colorScale>
        <cfvo type="min"/>
        <cfvo type="max"/>
        <color rgb="FFFFEF9C"/>
        <color rgb="FFFF7128"/>
      </colorScale>
    </cfRule>
  </conditionalFormatting>
  <conditionalFormatting sqref="K52:K55 K17:K26 K28 K37 K30:K35 K5:K13">
    <cfRule type="colorScale" priority="135">
      <colorScale>
        <cfvo type="min"/>
        <cfvo type="max"/>
        <color rgb="FFFFEF9C"/>
        <color rgb="FFFF7128"/>
      </colorScale>
    </cfRule>
  </conditionalFormatting>
  <conditionalFormatting sqref="L17:L26 L49 L28 L39:L47 L52:L55 L37 L30:L35 L5:L13">
    <cfRule type="colorScale" priority="137">
      <colorScale>
        <cfvo type="min"/>
        <cfvo type="max"/>
        <color rgb="FFFFEF9C"/>
        <color rgb="FFFF7128"/>
      </colorScale>
    </cfRule>
  </conditionalFormatting>
  <conditionalFormatting sqref="M17:M26 M49 M28 M39:M47 M52:M55 M37 M30:M35 M5:M13">
    <cfRule type="colorScale" priority="138">
      <colorScale>
        <cfvo type="min"/>
        <cfvo type="max"/>
        <color rgb="FFFFEF9C"/>
        <color rgb="FFFF7128"/>
      </colorScale>
    </cfRule>
  </conditionalFormatting>
  <conditionalFormatting sqref="N17:N26 N49 N28 N39:N47 N52:N55 N37 N30:N35 N5:N13">
    <cfRule type="colorScale" priority="139">
      <colorScale>
        <cfvo type="min"/>
        <cfvo type="max"/>
        <color rgb="FFFFEF9C"/>
        <color rgb="FFFF7128"/>
      </colorScale>
    </cfRule>
  </conditionalFormatting>
  <conditionalFormatting sqref="O17:O26 O49 O28 O39:O47 O52:O55 O37 O30:O35 O5:O13">
    <cfRule type="colorScale" priority="140">
      <colorScale>
        <cfvo type="min"/>
        <cfvo type="max"/>
        <color rgb="FFFFEF9C"/>
        <color rgb="FFFF7128"/>
      </colorScale>
    </cfRule>
  </conditionalFormatting>
  <conditionalFormatting sqref="P17:P26 P49 P28 P39:P47 P52:P55 P37 P30:P35 P5:P13">
    <cfRule type="colorScale" priority="141">
      <colorScale>
        <cfvo type="min"/>
        <cfvo type="max"/>
        <color rgb="FFFFEF9C"/>
        <color rgb="FFFF7128"/>
      </colorScale>
    </cfRule>
  </conditionalFormatting>
  <conditionalFormatting sqref="Q17:Q26 Q49 Q28 Q39:Q47 Q52:Q55 Q37 Q30:Q35 Q5:Q13">
    <cfRule type="colorScale" priority="142">
      <colorScale>
        <cfvo type="min"/>
        <cfvo type="max"/>
        <color rgb="FFFFEF9C"/>
        <color rgb="FFFF7128"/>
      </colorScale>
    </cfRule>
  </conditionalFormatting>
  <conditionalFormatting sqref="R17:R26 R49 R28 R39:R47 R52:R55 R37 R30:R35 R5:R13">
    <cfRule type="colorScale" priority="143">
      <colorScale>
        <cfvo type="min"/>
        <cfvo type="max"/>
        <color rgb="FFFFEF9C"/>
        <color rgb="FFFF7128"/>
      </colorScale>
    </cfRule>
  </conditionalFormatting>
  <conditionalFormatting sqref="S17:S26 S49 S28 S39:S47 S52:S55 S37 S30:S35 S5:S13">
    <cfRule type="colorScale" priority="144">
      <colorScale>
        <cfvo type="min"/>
        <cfvo type="max"/>
        <color rgb="FFFFEF9C"/>
        <color rgb="FFFF7128"/>
      </colorScale>
    </cfRule>
  </conditionalFormatting>
  <conditionalFormatting sqref="T17:T26 T49 T28 T39:T47 T52:T55 T37 T30:T35 T5:T13">
    <cfRule type="colorScale" priority="145">
      <colorScale>
        <cfvo type="min"/>
        <cfvo type="max"/>
        <color rgb="FFFFEF9C"/>
        <color rgb="FFFF7128"/>
      </colorScale>
    </cfRule>
  </conditionalFormatting>
  <conditionalFormatting sqref="U17:U26 U49 U28 U39:U47 U52:U55 U37 U30:U35 U5:U13">
    <cfRule type="colorScale" priority="146">
      <colorScale>
        <cfvo type="min"/>
        <cfvo type="max"/>
        <color rgb="FFFFEF9C"/>
        <color rgb="FFFF7128"/>
      </colorScale>
    </cfRule>
  </conditionalFormatting>
  <conditionalFormatting sqref="V17:V26 V49 V28 V39:V47 V52:V55 V37 V30:V35 V5:V13">
    <cfRule type="colorScale" priority="147">
      <colorScale>
        <cfvo type="min"/>
        <cfvo type="max"/>
        <color rgb="FFFFEF9C"/>
        <color rgb="FFFF7128"/>
      </colorScale>
    </cfRule>
  </conditionalFormatting>
  <conditionalFormatting sqref="W17:W26 W49 W28 W39:W47 W52:W55 W37 W30:W35 W5:W13">
    <cfRule type="colorScale" priority="148">
      <colorScale>
        <cfvo type="min"/>
        <cfvo type="max"/>
        <color rgb="FFFFEF9C"/>
        <color rgb="FFFF7128"/>
      </colorScale>
    </cfRule>
  </conditionalFormatting>
  <conditionalFormatting sqref="X17:X26 X49 X28 X39:X47 X52:X55 X37 X30:X35 X5:X13">
    <cfRule type="colorScale" priority="149">
      <colorScale>
        <cfvo type="min"/>
        <cfvo type="max"/>
        <color rgb="FFFFEF9C"/>
        <color rgb="FFFF7128"/>
      </colorScale>
    </cfRule>
  </conditionalFormatting>
  <conditionalFormatting sqref="Y17:Y26 Y49 Y28 Y39:Y47 Y52:Y55 Y37 Y30:Y35 Y5:Y13">
    <cfRule type="colorScale" priority="150">
      <colorScale>
        <cfvo type="min"/>
        <cfvo type="max"/>
        <color rgb="FFFFEF9C"/>
        <color rgb="FFFF7128"/>
      </colorScale>
    </cfRule>
  </conditionalFormatting>
  <conditionalFormatting sqref="F39:F47 F49">
    <cfRule type="colorScale" priority="152">
      <colorScale>
        <cfvo type="min"/>
        <cfvo type="max"/>
        <color rgb="FFFFEF9C"/>
        <color rgb="FFFF7128"/>
      </colorScale>
    </cfRule>
  </conditionalFormatting>
  <conditionalFormatting sqref="G39:G47 G49">
    <cfRule type="colorScale" priority="154">
      <colorScale>
        <cfvo type="min"/>
        <cfvo type="max"/>
        <color rgb="FFFFEF9C"/>
        <color rgb="FFFF7128"/>
      </colorScale>
    </cfRule>
  </conditionalFormatting>
  <conditionalFormatting sqref="H39:H47 H49">
    <cfRule type="colorScale" priority="156">
      <colorScale>
        <cfvo type="min"/>
        <cfvo type="max"/>
        <color rgb="FFFFEF9C"/>
        <color rgb="FFFF7128"/>
      </colorScale>
    </cfRule>
  </conditionalFormatting>
  <conditionalFormatting sqref="I39:I47 I49">
    <cfRule type="colorScale" priority="158">
      <colorScale>
        <cfvo type="min"/>
        <cfvo type="max"/>
        <color rgb="FFFFEF9C"/>
        <color rgb="FFFF7128"/>
      </colorScale>
    </cfRule>
  </conditionalFormatting>
  <conditionalFormatting sqref="J39:J47 J49">
    <cfRule type="colorScale" priority="160">
      <colorScale>
        <cfvo type="min"/>
        <cfvo type="max"/>
        <color rgb="FFFFEF9C"/>
        <color rgb="FFFF7128"/>
      </colorScale>
    </cfRule>
  </conditionalFormatting>
  <conditionalFormatting sqref="K39:K47 K49">
    <cfRule type="colorScale" priority="162">
      <colorScale>
        <cfvo type="min"/>
        <cfvo type="max"/>
        <color rgb="FFFFEF9C"/>
        <color rgb="FFFF7128"/>
      </colorScale>
    </cfRule>
  </conditionalFormatting>
  <conditionalFormatting sqref="F15">
    <cfRule type="colorScale" priority="93">
      <colorScale>
        <cfvo type="min"/>
        <cfvo type="max"/>
        <color rgb="FFFFEF9C"/>
        <color rgb="FFFF7128"/>
      </colorScale>
    </cfRule>
  </conditionalFormatting>
  <conditionalFormatting sqref="G15">
    <cfRule type="colorScale" priority="92">
      <colorScale>
        <cfvo type="min"/>
        <cfvo type="max"/>
        <color rgb="FFFFEF9C"/>
        <color rgb="FFFF7128"/>
      </colorScale>
    </cfRule>
  </conditionalFormatting>
  <conditionalFormatting sqref="H15">
    <cfRule type="colorScale" priority="91">
      <colorScale>
        <cfvo type="min"/>
        <cfvo type="max"/>
        <color rgb="FFFFEF9C"/>
        <color rgb="FFFF7128"/>
      </colorScale>
    </cfRule>
  </conditionalFormatting>
  <conditionalFormatting sqref="I15">
    <cfRule type="colorScale" priority="90">
      <colorScale>
        <cfvo type="min"/>
        <cfvo type="max"/>
        <color rgb="FFFFEF9C"/>
        <color rgb="FFFF7128"/>
      </colorScale>
    </cfRule>
  </conditionalFormatting>
  <conditionalFormatting sqref="J15">
    <cfRule type="colorScale" priority="89">
      <colorScale>
        <cfvo type="min"/>
        <cfvo type="max"/>
        <color rgb="FFFFEF9C"/>
        <color rgb="FFFF7128"/>
      </colorScale>
    </cfRule>
  </conditionalFormatting>
  <conditionalFormatting sqref="K15">
    <cfRule type="colorScale" priority="88">
      <colorScale>
        <cfvo type="min"/>
        <cfvo type="max"/>
        <color rgb="FFFFEF9C"/>
        <color rgb="FFFF7128"/>
      </colorScale>
    </cfRule>
  </conditionalFormatting>
  <conditionalFormatting sqref="L15">
    <cfRule type="colorScale" priority="87">
      <colorScale>
        <cfvo type="min"/>
        <cfvo type="max"/>
        <color rgb="FFFFEF9C"/>
        <color rgb="FFFF7128"/>
      </colorScale>
    </cfRule>
  </conditionalFormatting>
  <conditionalFormatting sqref="M15">
    <cfRule type="colorScale" priority="86">
      <colorScale>
        <cfvo type="min"/>
        <cfvo type="max"/>
        <color rgb="FFFFEF9C"/>
        <color rgb="FFFF7128"/>
      </colorScale>
    </cfRule>
  </conditionalFormatting>
  <conditionalFormatting sqref="N15">
    <cfRule type="colorScale" priority="85">
      <colorScale>
        <cfvo type="min"/>
        <cfvo type="max"/>
        <color rgb="FFFFEF9C"/>
        <color rgb="FFFF7128"/>
      </colorScale>
    </cfRule>
  </conditionalFormatting>
  <conditionalFormatting sqref="O15">
    <cfRule type="colorScale" priority="84">
      <colorScale>
        <cfvo type="min"/>
        <cfvo type="max"/>
        <color rgb="FFFFEF9C"/>
        <color rgb="FFFF7128"/>
      </colorScale>
    </cfRule>
  </conditionalFormatting>
  <conditionalFormatting sqref="P15">
    <cfRule type="colorScale" priority="83">
      <colorScale>
        <cfvo type="min"/>
        <cfvo type="max"/>
        <color rgb="FFFFEF9C"/>
        <color rgb="FFFF7128"/>
      </colorScale>
    </cfRule>
  </conditionalFormatting>
  <conditionalFormatting sqref="Q15">
    <cfRule type="colorScale" priority="82">
      <colorScale>
        <cfvo type="min"/>
        <cfvo type="max"/>
        <color rgb="FFFFEF9C"/>
        <color rgb="FFFF7128"/>
      </colorScale>
    </cfRule>
  </conditionalFormatting>
  <conditionalFormatting sqref="R15">
    <cfRule type="colorScale" priority="81">
      <colorScale>
        <cfvo type="min"/>
        <cfvo type="max"/>
        <color rgb="FFFFEF9C"/>
        <color rgb="FFFF7128"/>
      </colorScale>
    </cfRule>
  </conditionalFormatting>
  <conditionalFormatting sqref="S15">
    <cfRule type="colorScale" priority="80">
      <colorScale>
        <cfvo type="min"/>
        <cfvo type="max"/>
        <color rgb="FFFFEF9C"/>
        <color rgb="FFFF7128"/>
      </colorScale>
    </cfRule>
  </conditionalFormatting>
  <conditionalFormatting sqref="T15">
    <cfRule type="colorScale" priority="79">
      <colorScale>
        <cfvo type="min"/>
        <cfvo type="max"/>
        <color rgb="FFFFEF9C"/>
        <color rgb="FFFF7128"/>
      </colorScale>
    </cfRule>
  </conditionalFormatting>
  <conditionalFormatting sqref="U15">
    <cfRule type="colorScale" priority="78">
      <colorScale>
        <cfvo type="min"/>
        <cfvo type="max"/>
        <color rgb="FFFFEF9C"/>
        <color rgb="FFFF7128"/>
      </colorScale>
    </cfRule>
  </conditionalFormatting>
  <conditionalFormatting sqref="V15">
    <cfRule type="colorScale" priority="77">
      <colorScale>
        <cfvo type="min"/>
        <cfvo type="max"/>
        <color rgb="FFFFEF9C"/>
        <color rgb="FFFF7128"/>
      </colorScale>
    </cfRule>
  </conditionalFormatting>
  <conditionalFormatting sqref="W15">
    <cfRule type="colorScale" priority="76">
      <colorScale>
        <cfvo type="min"/>
        <cfvo type="max"/>
        <color rgb="FFFFEF9C"/>
        <color rgb="FFFF7128"/>
      </colorScale>
    </cfRule>
  </conditionalFormatting>
  <conditionalFormatting sqref="X15">
    <cfRule type="colorScale" priority="75">
      <colorScale>
        <cfvo type="min"/>
        <cfvo type="max"/>
        <color rgb="FFFFEF9C"/>
        <color rgb="FFFF7128"/>
      </colorScale>
    </cfRule>
  </conditionalFormatting>
  <conditionalFormatting sqref="Y15">
    <cfRule type="colorScale" priority="74">
      <colorScale>
        <cfvo type="min"/>
        <cfvo type="max"/>
        <color rgb="FFFFEF9C"/>
        <color rgb="FFFF7128"/>
      </colorScale>
    </cfRule>
  </conditionalFormatting>
  <conditionalFormatting sqref="C17:C26 C49 C28 C39:C47 C52:C55 C37 C30:C35 C5:C13">
    <cfRule type="colorScale" priority="24">
      <colorScale>
        <cfvo type="min"/>
        <cfvo type="max"/>
        <color rgb="FFFFEF9C"/>
        <color rgb="FFFF7128"/>
      </colorScale>
    </cfRule>
  </conditionalFormatting>
  <conditionalFormatting sqref="C15">
    <cfRule type="colorScale" priority="23">
      <colorScale>
        <cfvo type="min"/>
        <cfvo type="max"/>
        <color rgb="FFFFEF9C"/>
        <color rgb="FFFF7128"/>
      </colorScale>
    </cfRule>
  </conditionalFormatting>
  <conditionalFormatting sqref="F51">
    <cfRule type="colorScale" priority="22">
      <colorScale>
        <cfvo type="min"/>
        <cfvo type="max"/>
        <color rgb="FFFFEF9C"/>
        <color rgb="FFFF7128"/>
      </colorScale>
    </cfRule>
  </conditionalFormatting>
  <conditionalFormatting sqref="G51">
    <cfRule type="colorScale" priority="21">
      <colorScale>
        <cfvo type="min"/>
        <cfvo type="max"/>
        <color rgb="FFFFEF9C"/>
        <color rgb="FFFF7128"/>
      </colorScale>
    </cfRule>
  </conditionalFormatting>
  <conditionalFormatting sqref="H51">
    <cfRule type="colorScale" priority="20">
      <colorScale>
        <cfvo type="min"/>
        <cfvo type="max"/>
        <color rgb="FFFFEF9C"/>
        <color rgb="FFFF7128"/>
      </colorScale>
    </cfRule>
  </conditionalFormatting>
  <conditionalFormatting sqref="I51">
    <cfRule type="colorScale" priority="19">
      <colorScale>
        <cfvo type="min"/>
        <cfvo type="max"/>
        <color rgb="FFFFEF9C"/>
        <color rgb="FFFF7128"/>
      </colorScale>
    </cfRule>
  </conditionalFormatting>
  <conditionalFormatting sqref="J51">
    <cfRule type="colorScale" priority="18">
      <colorScale>
        <cfvo type="min"/>
        <cfvo type="max"/>
        <color rgb="FFFFEF9C"/>
        <color rgb="FFFF7128"/>
      </colorScale>
    </cfRule>
  </conditionalFormatting>
  <conditionalFormatting sqref="K51">
    <cfRule type="colorScale" priority="17">
      <colorScale>
        <cfvo type="min"/>
        <cfvo type="max"/>
        <color rgb="FFFFEF9C"/>
        <color rgb="FFFF7128"/>
      </colorScale>
    </cfRule>
  </conditionalFormatting>
  <conditionalFormatting sqref="L51">
    <cfRule type="colorScale" priority="16">
      <colorScale>
        <cfvo type="min"/>
        <cfvo type="max"/>
        <color rgb="FFFFEF9C"/>
        <color rgb="FFFF7128"/>
      </colorScale>
    </cfRule>
  </conditionalFormatting>
  <conditionalFormatting sqref="M51">
    <cfRule type="colorScale" priority="15">
      <colorScale>
        <cfvo type="min"/>
        <cfvo type="max"/>
        <color rgb="FFFFEF9C"/>
        <color rgb="FFFF7128"/>
      </colorScale>
    </cfRule>
  </conditionalFormatting>
  <conditionalFormatting sqref="N51">
    <cfRule type="colorScale" priority="14">
      <colorScale>
        <cfvo type="min"/>
        <cfvo type="max"/>
        <color rgb="FFFFEF9C"/>
        <color rgb="FFFF7128"/>
      </colorScale>
    </cfRule>
  </conditionalFormatting>
  <conditionalFormatting sqref="O51">
    <cfRule type="colorScale" priority="13">
      <colorScale>
        <cfvo type="min"/>
        <cfvo type="max"/>
        <color rgb="FFFFEF9C"/>
        <color rgb="FFFF7128"/>
      </colorScale>
    </cfRule>
  </conditionalFormatting>
  <conditionalFormatting sqref="P51">
    <cfRule type="colorScale" priority="12">
      <colorScale>
        <cfvo type="min"/>
        <cfvo type="max"/>
        <color rgb="FFFFEF9C"/>
        <color rgb="FFFF7128"/>
      </colorScale>
    </cfRule>
  </conditionalFormatting>
  <conditionalFormatting sqref="Q51">
    <cfRule type="colorScale" priority="11">
      <colorScale>
        <cfvo type="min"/>
        <cfvo type="max"/>
        <color rgb="FFFFEF9C"/>
        <color rgb="FFFF7128"/>
      </colorScale>
    </cfRule>
  </conditionalFormatting>
  <conditionalFormatting sqref="R51">
    <cfRule type="colorScale" priority="10">
      <colorScale>
        <cfvo type="min"/>
        <cfvo type="max"/>
        <color rgb="FFFFEF9C"/>
        <color rgb="FFFF7128"/>
      </colorScale>
    </cfRule>
  </conditionalFormatting>
  <conditionalFormatting sqref="S51">
    <cfRule type="colorScale" priority="9">
      <colorScale>
        <cfvo type="min"/>
        <cfvo type="max"/>
        <color rgb="FFFFEF9C"/>
        <color rgb="FFFF7128"/>
      </colorScale>
    </cfRule>
  </conditionalFormatting>
  <conditionalFormatting sqref="T51">
    <cfRule type="colorScale" priority="8">
      <colorScale>
        <cfvo type="min"/>
        <cfvo type="max"/>
        <color rgb="FFFFEF9C"/>
        <color rgb="FFFF7128"/>
      </colorScale>
    </cfRule>
  </conditionalFormatting>
  <conditionalFormatting sqref="U51">
    <cfRule type="colorScale" priority="7">
      <colorScale>
        <cfvo type="min"/>
        <cfvo type="max"/>
        <color rgb="FFFFEF9C"/>
        <color rgb="FFFF7128"/>
      </colorScale>
    </cfRule>
  </conditionalFormatting>
  <conditionalFormatting sqref="V51">
    <cfRule type="colorScale" priority="6">
      <colorScale>
        <cfvo type="min"/>
        <cfvo type="max"/>
        <color rgb="FFFFEF9C"/>
        <color rgb="FFFF7128"/>
      </colorScale>
    </cfRule>
  </conditionalFormatting>
  <conditionalFormatting sqref="W51">
    <cfRule type="colorScale" priority="5">
      <colorScale>
        <cfvo type="min"/>
        <cfvo type="max"/>
        <color rgb="FFFFEF9C"/>
        <color rgb="FFFF7128"/>
      </colorScale>
    </cfRule>
  </conditionalFormatting>
  <conditionalFormatting sqref="X51">
    <cfRule type="colorScale" priority="4">
      <colorScale>
        <cfvo type="min"/>
        <cfvo type="max"/>
        <color rgb="FFFFEF9C"/>
        <color rgb="FFFF7128"/>
      </colorScale>
    </cfRule>
  </conditionalFormatting>
  <conditionalFormatting sqref="Y51">
    <cfRule type="colorScale" priority="3">
      <colorScale>
        <cfvo type="min"/>
        <cfvo type="max"/>
        <color rgb="FFFFEF9C"/>
        <color rgb="FFFF7128"/>
      </colorScale>
    </cfRule>
  </conditionalFormatting>
  <conditionalFormatting sqref="C51">
    <cfRule type="colorScale" priority="1">
      <colorScale>
        <cfvo type="min"/>
        <cfvo type="max"/>
        <color rgb="FFFFEF9C"/>
        <color rgb="FFFF7128"/>
      </colorScale>
    </cfRule>
  </conditionalFormatting>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56"/>
  <sheetViews>
    <sheetView zoomScale="115" zoomScaleNormal="115" workbookViewId="0">
      <pane ySplit="3" topLeftCell="A4" activePane="bottomLeft" state="frozen"/>
      <selection pane="bottomLeft" activeCell="AF11" sqref="AF11"/>
    </sheetView>
  </sheetViews>
  <sheetFormatPr defaultRowHeight="14.4" x14ac:dyDescent="0.3"/>
  <cols>
    <col min="1" max="1" width="24.33203125" hidden="1" customWidth="1"/>
    <col min="2" max="2" width="10.109375" hidden="1" customWidth="1"/>
    <col min="3" max="3" width="6.109375" hidden="1" customWidth="1"/>
    <col min="4" max="4" width="6.33203125" hidden="1" customWidth="1"/>
    <col min="5" max="5" width="5.44140625" hidden="1" customWidth="1"/>
    <col min="6" max="6" width="7.5546875" hidden="1" customWidth="1"/>
    <col min="7" max="8" width="5.44140625" hidden="1" customWidth="1"/>
    <col min="9" max="9" width="7.5546875" hidden="1" customWidth="1"/>
    <col min="10" max="10" width="5.44140625" hidden="1" customWidth="1"/>
    <col min="11" max="24" width="8.5546875" hidden="1" customWidth="1"/>
    <col min="25" max="25" width="9.44140625" style="145" hidden="1" customWidth="1"/>
    <col min="26" max="26" width="9.109375" hidden="1" customWidth="1"/>
    <col min="27" max="27" width="24.33203125" bestFit="1" customWidth="1"/>
    <col min="28" max="28" width="10.109375" bestFit="1" customWidth="1"/>
    <col min="29" max="29" width="6.33203125" bestFit="1" customWidth="1"/>
    <col min="30" max="30" width="6" bestFit="1" customWidth="1"/>
    <col min="31" max="31" width="7.5546875" bestFit="1" customWidth="1"/>
    <col min="32" max="32" width="5.109375" bestFit="1" customWidth="1"/>
    <col min="33" max="33" width="4.33203125" bestFit="1" customWidth="1"/>
    <col min="34" max="34" width="7.5546875" bestFit="1" customWidth="1"/>
    <col min="35" max="35" width="5.109375" bestFit="1" customWidth="1"/>
    <col min="36" max="36" width="16.44140625" customWidth="1"/>
  </cols>
  <sheetData>
    <row r="1" spans="1:36" x14ac:dyDescent="0.3">
      <c r="A1" s="4" t="s">
        <v>78</v>
      </c>
      <c r="B1" s="5"/>
      <c r="C1" s="273"/>
      <c r="D1" s="6"/>
      <c r="E1" s="321" t="s">
        <v>4</v>
      </c>
      <c r="F1" s="287"/>
      <c r="G1" s="284"/>
      <c r="H1" s="321" t="s">
        <v>4</v>
      </c>
      <c r="I1" s="287"/>
      <c r="J1" s="284"/>
      <c r="K1" s="275" t="s">
        <v>2</v>
      </c>
      <c r="L1" s="276"/>
      <c r="M1" s="276"/>
      <c r="N1" s="276"/>
      <c r="O1" s="276"/>
      <c r="P1" s="276"/>
      <c r="Q1" s="276"/>
      <c r="R1" s="276"/>
      <c r="S1" s="276"/>
      <c r="T1" s="276"/>
      <c r="U1" s="276"/>
      <c r="V1" s="276"/>
      <c r="W1" s="276"/>
      <c r="X1" s="6"/>
      <c r="AA1" s="4" t="s">
        <v>77</v>
      </c>
      <c r="AB1" s="5"/>
      <c r="AC1" s="6"/>
      <c r="AD1" s="321" t="s">
        <v>4</v>
      </c>
      <c r="AE1" s="287"/>
      <c r="AF1" s="284"/>
      <c r="AG1" s="321" t="s">
        <v>4</v>
      </c>
      <c r="AH1" s="287"/>
      <c r="AI1" s="284"/>
      <c r="AJ1" s="313" t="s">
        <v>94</v>
      </c>
    </row>
    <row r="2" spans="1:36" ht="15" customHeight="1" x14ac:dyDescent="0.3">
      <c r="A2" s="10"/>
      <c r="B2" s="8"/>
      <c r="C2" s="274"/>
      <c r="D2" s="11"/>
      <c r="E2" s="310"/>
      <c r="F2" s="311"/>
      <c r="G2" s="312"/>
      <c r="H2" s="310"/>
      <c r="I2" s="311"/>
      <c r="J2" s="312"/>
      <c r="K2" s="282" t="s">
        <v>5</v>
      </c>
      <c r="L2" s="279"/>
      <c r="M2" s="278" t="s">
        <v>6</v>
      </c>
      <c r="N2" s="279"/>
      <c r="O2" s="278" t="s">
        <v>7</v>
      </c>
      <c r="P2" s="279"/>
      <c r="Q2" s="278" t="s">
        <v>8</v>
      </c>
      <c r="R2" s="279"/>
      <c r="S2" s="278" t="s">
        <v>9</v>
      </c>
      <c r="T2" s="279"/>
      <c r="U2" s="278" t="s">
        <v>10</v>
      </c>
      <c r="V2" s="279"/>
      <c r="W2" s="278" t="s">
        <v>11</v>
      </c>
      <c r="X2" s="283"/>
      <c r="AA2" s="10"/>
      <c r="AB2" s="8"/>
      <c r="AC2" s="11"/>
      <c r="AD2" s="310"/>
      <c r="AE2" s="311"/>
      <c r="AF2" s="312"/>
      <c r="AG2" s="310"/>
      <c r="AH2" s="311"/>
      <c r="AI2" s="312"/>
      <c r="AJ2" s="314"/>
    </row>
    <row r="3" spans="1:36" ht="29.4" thickBot="1" x14ac:dyDescent="0.35">
      <c r="A3" s="12" t="s">
        <v>12</v>
      </c>
      <c r="B3" s="13" t="s">
        <v>13</v>
      </c>
      <c r="C3" s="14" t="s">
        <v>65</v>
      </c>
      <c r="D3" s="15" t="s">
        <v>14</v>
      </c>
      <c r="E3" s="13" t="s">
        <v>18</v>
      </c>
      <c r="F3" s="14" t="s">
        <v>19</v>
      </c>
      <c r="G3" s="20" t="s">
        <v>21</v>
      </c>
      <c r="H3" s="13" t="s">
        <v>18</v>
      </c>
      <c r="I3" s="14" t="s">
        <v>19</v>
      </c>
      <c r="J3" s="20" t="s">
        <v>21</v>
      </c>
      <c r="K3" s="12" t="s">
        <v>22</v>
      </c>
      <c r="L3" s="13" t="s">
        <v>23</v>
      </c>
      <c r="M3" s="17" t="s">
        <v>22</v>
      </c>
      <c r="N3" s="18" t="s">
        <v>23</v>
      </c>
      <c r="O3" s="17" t="s">
        <v>22</v>
      </c>
      <c r="P3" s="18" t="s">
        <v>23</v>
      </c>
      <c r="Q3" s="17" t="s">
        <v>22</v>
      </c>
      <c r="R3" s="18" t="s">
        <v>23</v>
      </c>
      <c r="S3" s="17" t="s">
        <v>22</v>
      </c>
      <c r="T3" s="18" t="s">
        <v>23</v>
      </c>
      <c r="U3" s="17" t="s">
        <v>22</v>
      </c>
      <c r="V3" s="18" t="s">
        <v>23</v>
      </c>
      <c r="W3" s="13" t="s">
        <v>22</v>
      </c>
      <c r="X3" s="15" t="s">
        <v>23</v>
      </c>
      <c r="AA3" s="12" t="s">
        <v>12</v>
      </c>
      <c r="AB3" s="13" t="s">
        <v>13</v>
      </c>
      <c r="AC3" s="15" t="s">
        <v>14</v>
      </c>
      <c r="AD3" s="13" t="s">
        <v>18</v>
      </c>
      <c r="AE3" s="14" t="s">
        <v>19</v>
      </c>
      <c r="AF3" s="20" t="s">
        <v>21</v>
      </c>
      <c r="AG3" s="13" t="s">
        <v>18</v>
      </c>
      <c r="AH3" s="14" t="s">
        <v>19</v>
      </c>
      <c r="AI3" s="20" t="s">
        <v>21</v>
      </c>
      <c r="AJ3" s="314"/>
    </row>
    <row r="4" spans="1:36" ht="15" thickBot="1" x14ac:dyDescent="0.35">
      <c r="A4" s="101" t="s">
        <v>75</v>
      </c>
      <c r="B4" s="102"/>
      <c r="C4" s="103"/>
      <c r="D4" s="104"/>
      <c r="E4" s="102"/>
      <c r="F4" s="103"/>
      <c r="G4" s="105"/>
      <c r="H4" s="102"/>
      <c r="I4" s="103"/>
      <c r="J4" s="105"/>
      <c r="K4" s="101"/>
      <c r="L4" s="102"/>
      <c r="M4" s="106"/>
      <c r="N4" s="107"/>
      <c r="O4" s="106"/>
      <c r="P4" s="107"/>
      <c r="Q4" s="106"/>
      <c r="R4" s="107"/>
      <c r="S4" s="106"/>
      <c r="T4" s="107"/>
      <c r="U4" s="106"/>
      <c r="V4" s="107"/>
      <c r="W4" s="102"/>
      <c r="X4" s="104"/>
      <c r="Y4" s="146" t="s">
        <v>72</v>
      </c>
      <c r="AA4" s="101" t="s">
        <v>75</v>
      </c>
      <c r="AB4" s="102"/>
      <c r="AC4" s="104"/>
      <c r="AD4" s="102"/>
      <c r="AE4" s="103"/>
      <c r="AF4" s="105"/>
      <c r="AG4" s="102"/>
      <c r="AH4" s="103"/>
      <c r="AI4" s="105"/>
      <c r="AJ4" s="315"/>
    </row>
    <row r="5" spans="1:36" x14ac:dyDescent="0.3">
      <c r="A5" s="51" t="s">
        <v>52</v>
      </c>
      <c r="B5" s="52" t="s">
        <v>37</v>
      </c>
      <c r="C5" s="34">
        <f>Evaluation!C5</f>
        <v>21.967395184679404</v>
      </c>
      <c r="D5" s="47" t="s">
        <v>51</v>
      </c>
      <c r="E5" s="54">
        <f>Evaluation!F5/$C5</f>
        <v>0</v>
      </c>
      <c r="F5" s="55">
        <f>Evaluation!G5/$C5</f>
        <v>2.5838384479345134E-4</v>
      </c>
      <c r="G5" s="57">
        <f>Evaluation!H5/$C5</f>
        <v>2.2018931858628385E-4</v>
      </c>
      <c r="H5" s="54">
        <f>Evaluation!I5/$C5</f>
        <v>0</v>
      </c>
      <c r="I5" s="55">
        <f>Evaluation!J5/$C5</f>
        <v>2.5838384479345134E-4</v>
      </c>
      <c r="J5" s="57">
        <f>Evaluation!K5/$C5</f>
        <v>2.5913150980554763E-5</v>
      </c>
      <c r="K5" s="61">
        <f>Evaluation!L5/$C5</f>
        <v>3.7847901055729608E-6</v>
      </c>
      <c r="L5" s="54">
        <f>Evaluation!M5/$C5</f>
        <v>0</v>
      </c>
      <c r="M5" s="58">
        <f>Evaluation!N5/$C5</f>
        <v>4.4878687967027398E-6</v>
      </c>
      <c r="N5" s="53">
        <f>Evaluation!O5/$C5</f>
        <v>0</v>
      </c>
      <c r="O5" s="58">
        <f>Evaluation!P5/$C5</f>
        <v>8.0010227235666234E-7</v>
      </c>
      <c r="P5" s="53">
        <f>Evaluation!Q5/$C5</f>
        <v>0</v>
      </c>
      <c r="Q5" s="58">
        <f>Evaluation!R5/$C5</f>
        <v>4.2848706488054717E-7</v>
      </c>
      <c r="R5" s="53">
        <f>Evaluation!S5/$C5</f>
        <v>0</v>
      </c>
      <c r="S5" s="58">
        <f>Evaluation!T5/$C5</f>
        <v>2.7597389819025274E-6</v>
      </c>
      <c r="T5" s="53">
        <f>Evaluation!U5/$C5</f>
        <v>0</v>
      </c>
      <c r="U5" s="58">
        <f>Evaluation!V5/$C5</f>
        <v>4.6098896166779198E-7</v>
      </c>
      <c r="V5" s="53">
        <f>Evaluation!W5/$C5</f>
        <v>0</v>
      </c>
      <c r="W5" s="54">
        <f>Evaluation!X5/$C5</f>
        <v>2.7739378527989828E-6</v>
      </c>
      <c r="X5" s="60">
        <f>Evaluation!Y5/$C5</f>
        <v>0</v>
      </c>
      <c r="Y5" s="147"/>
      <c r="AA5" s="51" t="s">
        <v>52</v>
      </c>
      <c r="AB5" s="52" t="s">
        <v>37</v>
      </c>
      <c r="AC5" s="47" t="s">
        <v>51</v>
      </c>
      <c r="AD5" s="120">
        <f>RANK(E5,E$5:E$14)</f>
        <v>6</v>
      </c>
      <c r="AE5" s="121">
        <f t="shared" ref="AE5:AE13" si="0">RANK(F5,F$5:F$14)</f>
        <v>2</v>
      </c>
      <c r="AF5" s="122">
        <f t="shared" ref="AF5:AF13" si="1">RANK(G5,G$5:G$14)</f>
        <v>2</v>
      </c>
      <c r="AG5" s="120">
        <f t="shared" ref="AG5:AG13" si="2">RANK(H5,H$5:H$14)</f>
        <v>3</v>
      </c>
      <c r="AH5" s="121">
        <f t="shared" ref="AH5:AH13" si="3">RANK(I5,I$5:I$14)</f>
        <v>2</v>
      </c>
      <c r="AI5" s="122">
        <f t="shared" ref="AI5:AI13" si="4">RANK(J5,J$5:J$14)</f>
        <v>6</v>
      </c>
      <c r="AJ5" s="189">
        <v>1</v>
      </c>
    </row>
    <row r="6" spans="1:36" x14ac:dyDescent="0.3">
      <c r="A6" s="51" t="s">
        <v>55</v>
      </c>
      <c r="B6" s="52" t="s">
        <v>37</v>
      </c>
      <c r="C6" s="34">
        <f>Evaluation!C6</f>
        <v>9.8591332767577313</v>
      </c>
      <c r="D6" s="47" t="s">
        <v>51</v>
      </c>
      <c r="E6" s="54">
        <f>Evaluation!F6/$C6</f>
        <v>0</v>
      </c>
      <c r="F6" s="55">
        <f>Evaluation!G6/$C6</f>
        <v>0</v>
      </c>
      <c r="G6" s="57">
        <f>Evaluation!H6/$C6</f>
        <v>2.7550521391293218E-6</v>
      </c>
      <c r="H6" s="54">
        <f>Evaluation!I6/$C6</f>
        <v>0</v>
      </c>
      <c r="I6" s="55">
        <f>Evaluation!J6/$C6</f>
        <v>0</v>
      </c>
      <c r="J6" s="57">
        <f>Evaluation!K6/$C6</f>
        <v>2.5384447513274942E-7</v>
      </c>
      <c r="K6" s="61">
        <f>Evaluation!L6/$C6</f>
        <v>1.321984082463943E-5</v>
      </c>
      <c r="L6" s="54">
        <f>Evaluation!M6/$C6</f>
        <v>4.9541602921548716E-7</v>
      </c>
      <c r="M6" s="58">
        <f>Evaluation!N6/$C6</f>
        <v>1.0336447405322486E-5</v>
      </c>
      <c r="N6" s="53">
        <f>Evaluation!O6/$C6</f>
        <v>1.9142940418866075E-5</v>
      </c>
      <c r="O6" s="58">
        <f>Evaluation!P6/$C6</f>
        <v>3.2394621293611518E-6</v>
      </c>
      <c r="P6" s="53">
        <f>Evaluation!Q6/$C6</f>
        <v>2.5437417280840002E-10</v>
      </c>
      <c r="Q6" s="58">
        <f>Evaluation!R6/$C6</f>
        <v>4.1149126947031863E-7</v>
      </c>
      <c r="R6" s="53">
        <f>Evaluation!S6/$C6</f>
        <v>5.0565972742166364E-6</v>
      </c>
      <c r="S6" s="58">
        <f>Evaluation!T6/$C6</f>
        <v>1.0611011563523979E-6</v>
      </c>
      <c r="T6" s="53">
        <f>Evaluation!U6/$C6</f>
        <v>0</v>
      </c>
      <c r="U6" s="58">
        <f>Evaluation!V6/$C6</f>
        <v>4.8060589899415286E-6</v>
      </c>
      <c r="V6" s="53">
        <f>Evaluation!W6/$C6</f>
        <v>3.4444043335484707E-6</v>
      </c>
      <c r="W6" s="54">
        <f>Evaluation!X6/$C6</f>
        <v>3.8879505563057094E-5</v>
      </c>
      <c r="X6" s="60">
        <f>Evaluation!Y6/$C6</f>
        <v>5.8105596163797833E-6</v>
      </c>
      <c r="Y6" s="148"/>
      <c r="AA6" s="51" t="s">
        <v>92</v>
      </c>
      <c r="AB6" s="52" t="s">
        <v>37</v>
      </c>
      <c r="AC6" s="47" t="s">
        <v>51</v>
      </c>
      <c r="AD6" s="120">
        <f t="shared" ref="AD6:AD13" si="5">RANK(E6,E$5:E$14)</f>
        <v>6</v>
      </c>
      <c r="AE6" s="121">
        <f t="shared" si="0"/>
        <v>8</v>
      </c>
      <c r="AF6" s="122">
        <f t="shared" si="1"/>
        <v>8</v>
      </c>
      <c r="AG6" s="120">
        <f t="shared" si="2"/>
        <v>3</v>
      </c>
      <c r="AH6" s="121">
        <f t="shared" si="3"/>
        <v>8</v>
      </c>
      <c r="AI6" s="122">
        <f t="shared" si="4"/>
        <v>8</v>
      </c>
      <c r="AJ6" s="189">
        <v>0</v>
      </c>
    </row>
    <row r="7" spans="1:36" x14ac:dyDescent="0.3">
      <c r="A7" s="51" t="s">
        <v>45</v>
      </c>
      <c r="B7" s="52" t="s">
        <v>37</v>
      </c>
      <c r="C7" s="34">
        <f>Evaluation!C7</f>
        <v>2.4673660862597364</v>
      </c>
      <c r="D7" s="35" t="s">
        <v>51</v>
      </c>
      <c r="E7" s="54">
        <f>Evaluation!F7/$C7</f>
        <v>0</v>
      </c>
      <c r="F7" s="55">
        <f>Evaluation!G7/$C7</f>
        <v>3.3373229816484692E-4</v>
      </c>
      <c r="G7" s="57">
        <f>Evaluation!H7/$C7</f>
        <v>3.2884619862032222E-4</v>
      </c>
      <c r="H7" s="54">
        <f>Evaluation!I7/$C7</f>
        <v>0</v>
      </c>
      <c r="I7" s="55">
        <f>Evaluation!J7/$C7</f>
        <v>3.3373229816484692E-4</v>
      </c>
      <c r="J7" s="57">
        <f>Evaluation!K7/$C7</f>
        <v>2.4474274535851998E-5</v>
      </c>
      <c r="K7" s="61">
        <f>Evaluation!L7/$C7</f>
        <v>8.8351211379224855E-5</v>
      </c>
      <c r="L7" s="54">
        <f>Evaluation!M7/$C7</f>
        <v>0</v>
      </c>
      <c r="M7" s="58">
        <f>Evaluation!N7/$C7</f>
        <v>8.7868757219137307E-5</v>
      </c>
      <c r="N7" s="53">
        <f>Evaluation!O7/$C7</f>
        <v>2.5087481077375824E-4</v>
      </c>
      <c r="O7" s="58">
        <f>Evaluation!P7/$C7</f>
        <v>1.2477108116124551E-5</v>
      </c>
      <c r="P7" s="53">
        <f>Evaluation!Q7/$C7</f>
        <v>4.5392534421100047E-5</v>
      </c>
      <c r="Q7" s="58">
        <f>Evaluation!R7/$C7</f>
        <v>3.3268530951811313E-6</v>
      </c>
      <c r="R7" s="53">
        <f>Evaluation!S7/$C7</f>
        <v>0</v>
      </c>
      <c r="S7" s="58">
        <f>Evaluation!T7/$C7</f>
        <v>4.1135257618320179E-6</v>
      </c>
      <c r="T7" s="53">
        <f>Evaluation!U7/$C7</f>
        <v>0</v>
      </c>
      <c r="U7" s="58">
        <f>Evaluation!V7/$C7</f>
        <v>1.9177609318858037E-5</v>
      </c>
      <c r="V7" s="53">
        <f>Evaluation!W7/$C7</f>
        <v>1.7468019942405466E-4</v>
      </c>
      <c r="W7" s="54">
        <f>Evaluation!X7/$C7</f>
        <v>5.4960491708258693E-5</v>
      </c>
      <c r="X7" s="60">
        <f>Evaluation!Y7/$C7</f>
        <v>0</v>
      </c>
      <c r="Y7" s="148"/>
      <c r="AA7" s="51" t="s">
        <v>95</v>
      </c>
      <c r="AB7" s="52" t="s">
        <v>37</v>
      </c>
      <c r="AC7" s="35" t="s">
        <v>51</v>
      </c>
      <c r="AD7" s="120">
        <f t="shared" si="5"/>
        <v>6</v>
      </c>
      <c r="AE7" s="121">
        <f t="shared" si="0"/>
        <v>1</v>
      </c>
      <c r="AF7" s="122">
        <f t="shared" si="1"/>
        <v>1</v>
      </c>
      <c r="AG7" s="120">
        <f t="shared" si="2"/>
        <v>3</v>
      </c>
      <c r="AH7" s="121">
        <f t="shared" si="3"/>
        <v>1</v>
      </c>
      <c r="AI7" s="122">
        <f t="shared" si="4"/>
        <v>7</v>
      </c>
      <c r="AJ7" s="189">
        <v>1</v>
      </c>
    </row>
    <row r="8" spans="1:36" x14ac:dyDescent="0.3">
      <c r="A8" s="51" t="s">
        <v>45</v>
      </c>
      <c r="B8" s="52" t="s">
        <v>37</v>
      </c>
      <c r="C8" s="34">
        <f>Evaluation!C8</f>
        <v>44.326556966859116</v>
      </c>
      <c r="D8" s="35" t="s">
        <v>51</v>
      </c>
      <c r="E8" s="54">
        <f>Evaluation!F8/$C8</f>
        <v>5.9236603372251142E-4</v>
      </c>
      <c r="F8" s="55">
        <f>Evaluation!G8/$C8</f>
        <v>1.6456028017554272E-4</v>
      </c>
      <c r="G8" s="57">
        <f>Evaluation!H8/$C8</f>
        <v>1.8858581446485774E-4</v>
      </c>
      <c r="H8" s="54">
        <f>Evaluation!I8/$C8</f>
        <v>5.4968041374986237E-4</v>
      </c>
      <c r="I8" s="55">
        <f>Evaluation!J8/$C8</f>
        <v>1.6469651298899212E-4</v>
      </c>
      <c r="J8" s="57">
        <f>Evaluation!K8/$C8</f>
        <v>4.0604410357159385E-5</v>
      </c>
      <c r="K8" s="61">
        <f>Evaluation!L8/$C8</f>
        <v>2.9653849045175657E-5</v>
      </c>
      <c r="L8" s="54">
        <f>Evaluation!M8/$C8</f>
        <v>2.097486625566042E-6</v>
      </c>
      <c r="M8" s="58">
        <f>Evaluation!N8/$C8</f>
        <v>2.2664167011243226E-5</v>
      </c>
      <c r="N8" s="53">
        <f>Evaluation!O8/$C8</f>
        <v>5.1843166658986785E-6</v>
      </c>
      <c r="O8" s="58">
        <f>Evaluation!P8/$C8</f>
        <v>7.3419782382389558E-6</v>
      </c>
      <c r="P8" s="53">
        <f>Evaluation!Q8/$C8</f>
        <v>1.3970434048037536E-6</v>
      </c>
      <c r="Q8" s="58">
        <f>Evaluation!R8/$C8</f>
        <v>3.9539490893136894E-6</v>
      </c>
      <c r="R8" s="53">
        <f>Evaluation!S8/$C8</f>
        <v>3.4045101469887347E-6</v>
      </c>
      <c r="S8" s="58">
        <f>Evaluation!T8/$C8</f>
        <v>2.8818213855315507E-5</v>
      </c>
      <c r="T8" s="53">
        <f>Evaluation!U8/$C8</f>
        <v>0</v>
      </c>
      <c r="U8" s="58">
        <f>Evaluation!V8/$C8</f>
        <v>5.0987429306909134E-6</v>
      </c>
      <c r="V8" s="53">
        <f>Evaluation!W8/$C8</f>
        <v>3.4644118351575317E-6</v>
      </c>
      <c r="W8" s="54">
        <f>Evaluation!X8/$C8</f>
        <v>4.4768815852988448E-5</v>
      </c>
      <c r="X8" s="60">
        <f>Evaluation!Y8/$C8</f>
        <v>2.9018324438238585E-6</v>
      </c>
      <c r="Y8" s="148"/>
      <c r="AA8" s="51" t="s">
        <v>45</v>
      </c>
      <c r="AB8" s="52" t="s">
        <v>37</v>
      </c>
      <c r="AC8" s="35" t="s">
        <v>51</v>
      </c>
      <c r="AD8" s="120">
        <f t="shared" si="5"/>
        <v>1</v>
      </c>
      <c r="AE8" s="121">
        <f t="shared" si="0"/>
        <v>5</v>
      </c>
      <c r="AF8" s="122">
        <f t="shared" si="1"/>
        <v>4</v>
      </c>
      <c r="AG8" s="120">
        <f t="shared" si="2"/>
        <v>1</v>
      </c>
      <c r="AH8" s="121">
        <f t="shared" si="3"/>
        <v>5</v>
      </c>
      <c r="AI8" s="122">
        <f t="shared" si="4"/>
        <v>3</v>
      </c>
      <c r="AJ8" s="189">
        <v>0</v>
      </c>
    </row>
    <row r="9" spans="1:36" x14ac:dyDescent="0.3">
      <c r="A9" s="51" t="s">
        <v>46</v>
      </c>
      <c r="B9" s="52" t="s">
        <v>37</v>
      </c>
      <c r="C9" s="34">
        <f>Evaluation!C9</f>
        <v>42.834713294685194</v>
      </c>
      <c r="D9" s="35" t="s">
        <v>51</v>
      </c>
      <c r="E9" s="54">
        <f>Evaluation!F9/$C9</f>
        <v>5.4419849147837218E-4</v>
      </c>
      <c r="F9" s="55">
        <f>Evaluation!G9/$C9</f>
        <v>2.2903719883537245E-4</v>
      </c>
      <c r="G9" s="57">
        <f>Evaluation!H9/$C9</f>
        <v>2.143462875900726E-4</v>
      </c>
      <c r="H9" s="54">
        <f>Evaluation!I9/$C9</f>
        <v>0</v>
      </c>
      <c r="I9" s="55">
        <f>Evaluation!J9/$C9</f>
        <v>2.2878244055187747E-4</v>
      </c>
      <c r="J9" s="57">
        <f>Evaluation!K9/$C9</f>
        <v>3.0534672126228009E-5</v>
      </c>
      <c r="K9" s="61">
        <f>Evaluation!L9/$C9</f>
        <v>3.1603922912914476E-5</v>
      </c>
      <c r="L9" s="54">
        <f>Evaluation!M9/$C9</f>
        <v>3.9068851469891345E-5</v>
      </c>
      <c r="M9" s="58">
        <f>Evaluation!N9/$C9</f>
        <v>2.8604943901423198E-5</v>
      </c>
      <c r="N9" s="53">
        <f>Evaluation!O9/$C9</f>
        <v>1.0841694351119417E-4</v>
      </c>
      <c r="O9" s="58">
        <f>Evaluation!P9/$C9</f>
        <v>7.855354672986276E-6</v>
      </c>
      <c r="P9" s="53">
        <f>Evaluation!Q9/$C9</f>
        <v>3.5100045786887193E-6</v>
      </c>
      <c r="Q9" s="58">
        <f>Evaluation!R9/$C9</f>
        <v>3.6039440837576111E-6</v>
      </c>
      <c r="R9" s="53">
        <f>Evaluation!S9/$C9</f>
        <v>9.47033137223595E-6</v>
      </c>
      <c r="S9" s="58">
        <f>Evaluation!T9/$C9</f>
        <v>3.3974523341091292E-5</v>
      </c>
      <c r="T9" s="53">
        <f>Evaluation!U9/$C9</f>
        <v>1.7290905962823628E-4</v>
      </c>
      <c r="U9" s="58">
        <f>Evaluation!V9/$C9</f>
        <v>3.7191469078748107E-6</v>
      </c>
      <c r="V9" s="53">
        <f>Evaluation!W9/$C9</f>
        <v>5.3841616820894879E-5</v>
      </c>
      <c r="W9" s="54">
        <f>Evaluation!X9/$C9</f>
        <v>3.7589249016759872E-5</v>
      </c>
      <c r="X9" s="60">
        <f>Evaluation!Y9/$C9</f>
        <v>1.2368516418781035E-4</v>
      </c>
      <c r="Y9" s="148"/>
      <c r="AA9" s="51" t="s">
        <v>46</v>
      </c>
      <c r="AB9" s="52" t="s">
        <v>37</v>
      </c>
      <c r="AC9" s="35" t="s">
        <v>51</v>
      </c>
      <c r="AD9" s="120">
        <f t="shared" si="5"/>
        <v>2</v>
      </c>
      <c r="AE9" s="121">
        <f t="shared" si="0"/>
        <v>3</v>
      </c>
      <c r="AF9" s="122">
        <f t="shared" si="1"/>
        <v>3</v>
      </c>
      <c r="AG9" s="120">
        <f t="shared" si="2"/>
        <v>3</v>
      </c>
      <c r="AH9" s="121">
        <f t="shared" si="3"/>
        <v>3</v>
      </c>
      <c r="AI9" s="122">
        <f t="shared" si="4"/>
        <v>4</v>
      </c>
      <c r="AJ9" s="189">
        <v>0</v>
      </c>
    </row>
    <row r="10" spans="1:36" x14ac:dyDescent="0.3">
      <c r="A10" s="51" t="s">
        <v>56</v>
      </c>
      <c r="B10" s="52" t="s">
        <v>37</v>
      </c>
      <c r="C10" s="34">
        <f>Evaluation!C10</f>
        <v>26.419693492351392</v>
      </c>
      <c r="D10" s="47" t="s">
        <v>51</v>
      </c>
      <c r="E10" s="54">
        <f>Evaluation!F10/$C10</f>
        <v>2.7428377699308359E-4</v>
      </c>
      <c r="F10" s="55">
        <f>Evaluation!G10/$C10</f>
        <v>7.5470924516072213E-5</v>
      </c>
      <c r="G10" s="57">
        <f>Evaluation!H10/$C10</f>
        <v>1.1313315855396991E-4</v>
      </c>
      <c r="H10" s="54">
        <f>Evaluation!I10/$C10</f>
        <v>1.5367174624648312E-4</v>
      </c>
      <c r="I10" s="55">
        <f>Evaluation!J10/$C10</f>
        <v>7.4610754076768305E-5</v>
      </c>
      <c r="J10" s="57">
        <f>Evaluation!K10/$C10</f>
        <v>2.9104193358147505E-5</v>
      </c>
      <c r="K10" s="61">
        <f>Evaluation!L10/$C10</f>
        <v>5.8762796114401859E-6</v>
      </c>
      <c r="L10" s="54">
        <f>Evaluation!M10/$C10</f>
        <v>2.588922699541558E-4</v>
      </c>
      <c r="M10" s="58">
        <f>Evaluation!N10/$C10</f>
        <v>5.6745799816308413E-6</v>
      </c>
      <c r="N10" s="53">
        <f>Evaluation!O10/$C10</f>
        <v>1.3092471442579639E-4</v>
      </c>
      <c r="O10" s="58">
        <f>Evaluation!P10/$C10</f>
        <v>1.5353589407567001E-6</v>
      </c>
      <c r="P10" s="53">
        <f>Evaluation!Q10/$C10</f>
        <v>2.4249891022174585E-6</v>
      </c>
      <c r="Q10" s="58">
        <f>Evaluation!R10/$C10</f>
        <v>2.0070389996613385E-6</v>
      </c>
      <c r="R10" s="53">
        <f>Evaluation!S10/$C10</f>
        <v>7.5910596595441301E-6</v>
      </c>
      <c r="S10" s="58">
        <f>Evaluation!T10/$C10</f>
        <v>9.2986536728459675E-6</v>
      </c>
      <c r="T10" s="53">
        <f>Evaluation!U10/$C10</f>
        <v>5.5284512795417194E-5</v>
      </c>
      <c r="U10" s="58">
        <f>Evaluation!V10/$C10</f>
        <v>6.3097305126726097E-7</v>
      </c>
      <c r="V10" s="53">
        <f>Evaluation!W10/$C10</f>
        <v>5.4229226832542121E-5</v>
      </c>
      <c r="W10" s="54">
        <f>Evaluation!X10/$C10</f>
        <v>5.5101858081263523E-6</v>
      </c>
      <c r="X10" s="60">
        <f>Evaluation!Y10/$C10</f>
        <v>3.2290116014520721E-4</v>
      </c>
      <c r="Y10" s="148"/>
      <c r="AA10" s="51" t="s">
        <v>56</v>
      </c>
      <c r="AB10" s="52" t="s">
        <v>37</v>
      </c>
      <c r="AC10" s="47" t="s">
        <v>51</v>
      </c>
      <c r="AD10" s="120">
        <f t="shared" si="5"/>
        <v>3</v>
      </c>
      <c r="AE10" s="121">
        <f t="shared" si="0"/>
        <v>7</v>
      </c>
      <c r="AF10" s="122">
        <f t="shared" si="1"/>
        <v>7</v>
      </c>
      <c r="AG10" s="120">
        <f t="shared" si="2"/>
        <v>2</v>
      </c>
      <c r="AH10" s="121">
        <f t="shared" si="3"/>
        <v>7</v>
      </c>
      <c r="AI10" s="122">
        <f t="shared" si="4"/>
        <v>5</v>
      </c>
      <c r="AJ10" s="189">
        <v>0</v>
      </c>
    </row>
    <row r="11" spans="1:36" x14ac:dyDescent="0.3">
      <c r="A11" s="51" t="s">
        <v>49</v>
      </c>
      <c r="B11" s="52" t="s">
        <v>37</v>
      </c>
      <c r="C11" s="34">
        <f>Evaluation!C11</f>
        <v>72.39463672800774</v>
      </c>
      <c r="D11" s="35" t="s">
        <v>51</v>
      </c>
      <c r="E11" s="54">
        <f>Evaluation!F11/$C11</f>
        <v>2.4866650954983563E-4</v>
      </c>
      <c r="F11" s="55">
        <f>Evaluation!G11/$C11</f>
        <v>1.2716537277761489E-4</v>
      </c>
      <c r="G11" s="57">
        <f>Evaluation!H11/$C11</f>
        <v>1.5535577073644603E-4</v>
      </c>
      <c r="H11" s="54">
        <f>Evaluation!I11/$C11</f>
        <v>0</v>
      </c>
      <c r="I11" s="55">
        <f>Evaluation!J11/$C11</f>
        <v>1.2027990024312269E-4</v>
      </c>
      <c r="J11" s="57">
        <f>Evaluation!K11/$C11</f>
        <v>4.218425936874242E-5</v>
      </c>
      <c r="K11" s="61">
        <f>Evaluation!L11/$C11</f>
        <v>4.8792776014156844E-6</v>
      </c>
      <c r="L11" s="54">
        <f>Evaluation!M11/$C11</f>
        <v>8.2883803516078271E-5</v>
      </c>
      <c r="M11" s="58">
        <f>Evaluation!N11/$C11</f>
        <v>1.2381867001579923E-6</v>
      </c>
      <c r="N11" s="53">
        <f>Evaluation!O11/$C11</f>
        <v>5.8174107406627323E-5</v>
      </c>
      <c r="O11" s="58">
        <f>Evaluation!P11/$C11</f>
        <v>1.5389596980358049E-6</v>
      </c>
      <c r="P11" s="53">
        <f>Evaluation!Q11/$C11</f>
        <v>2.7397678591316733E-5</v>
      </c>
      <c r="Q11" s="58">
        <f>Evaluation!R11/$C11</f>
        <v>4.8022900608625141E-7</v>
      </c>
      <c r="R11" s="53">
        <f>Evaluation!S11/$C11</f>
        <v>1.6502753884921336E-5</v>
      </c>
      <c r="S11" s="58">
        <f>Evaluation!T11/$C11</f>
        <v>1.2754081789979129E-6</v>
      </c>
      <c r="T11" s="53">
        <f>Evaluation!U11/$C11</f>
        <v>0</v>
      </c>
      <c r="U11" s="58">
        <f>Evaluation!V11/$C11</f>
        <v>7.9871145408527887E-7</v>
      </c>
      <c r="V11" s="53">
        <f>Evaluation!W11/$C11</f>
        <v>3.8465895909063786E-5</v>
      </c>
      <c r="W11" s="54">
        <f>Evaluation!X11/$C11</f>
        <v>6.8311468854946853E-6</v>
      </c>
      <c r="X11" s="60">
        <f>Evaluation!Y11/$C11</f>
        <v>9.7382945144917649E-5</v>
      </c>
      <c r="Y11" s="148"/>
      <c r="AA11" s="51" t="s">
        <v>49</v>
      </c>
      <c r="AB11" s="52" t="s">
        <v>37</v>
      </c>
      <c r="AC11" s="35" t="s">
        <v>51</v>
      </c>
      <c r="AD11" s="120">
        <f t="shared" si="5"/>
        <v>4</v>
      </c>
      <c r="AE11" s="121">
        <f t="shared" si="0"/>
        <v>6</v>
      </c>
      <c r="AF11" s="122">
        <f t="shared" si="1"/>
        <v>6</v>
      </c>
      <c r="AG11" s="120">
        <f t="shared" si="2"/>
        <v>3</v>
      </c>
      <c r="AH11" s="121">
        <f t="shared" si="3"/>
        <v>6</v>
      </c>
      <c r="AI11" s="122">
        <f t="shared" si="4"/>
        <v>2</v>
      </c>
      <c r="AJ11" s="189">
        <v>1</v>
      </c>
    </row>
    <row r="12" spans="1:36" x14ac:dyDescent="0.3">
      <c r="A12" s="51" t="s">
        <v>85</v>
      </c>
      <c r="B12" s="52" t="s">
        <v>37</v>
      </c>
      <c r="C12" s="34">
        <f>Evaluation!C12</f>
        <v>17.751540612442341</v>
      </c>
      <c r="D12" s="35" t="s">
        <v>51</v>
      </c>
      <c r="E12" s="54">
        <f>Evaluation!F12/$C12</f>
        <v>0</v>
      </c>
      <c r="F12" s="55">
        <f>Evaluation!G12/$C12</f>
        <v>0</v>
      </c>
      <c r="G12" s="57">
        <f>Evaluation!H12/$C12</f>
        <v>0</v>
      </c>
      <c r="H12" s="54">
        <f>Evaluation!I12/$C12</f>
        <v>0</v>
      </c>
      <c r="I12" s="55">
        <f>Evaluation!J12/$C12</f>
        <v>0</v>
      </c>
      <c r="J12" s="57">
        <f>Evaluation!K12/$C12</f>
        <v>0</v>
      </c>
      <c r="K12" s="61">
        <f>Evaluation!L12/$C12</f>
        <v>0</v>
      </c>
      <c r="L12" s="54">
        <f>Evaluation!M12/$C12</f>
        <v>0</v>
      </c>
      <c r="M12" s="58">
        <f>Evaluation!N12/$C12</f>
        <v>0</v>
      </c>
      <c r="N12" s="53">
        <f>Evaluation!O12/$C12</f>
        <v>0</v>
      </c>
      <c r="O12" s="58">
        <f>Evaluation!P12/$C12</f>
        <v>0</v>
      </c>
      <c r="P12" s="53">
        <f>Evaluation!Q12/$C12</f>
        <v>0</v>
      </c>
      <c r="Q12" s="58">
        <f>Evaluation!R12/$C12</f>
        <v>0</v>
      </c>
      <c r="R12" s="53">
        <f>Evaluation!S12/$C12</f>
        <v>0</v>
      </c>
      <c r="S12" s="58">
        <f>Evaluation!T12/$C12</f>
        <v>0</v>
      </c>
      <c r="T12" s="53">
        <f>Evaluation!U12/$C12</f>
        <v>0</v>
      </c>
      <c r="U12" s="58">
        <f>Evaluation!V12/$C12</f>
        <v>0</v>
      </c>
      <c r="V12" s="53">
        <f>Evaluation!W12/$C12</f>
        <v>0</v>
      </c>
      <c r="W12" s="54">
        <f>Evaluation!X12/$C12</f>
        <v>0</v>
      </c>
      <c r="X12" s="60">
        <f>Evaluation!Y12/$C12</f>
        <v>0</v>
      </c>
      <c r="Y12" s="148"/>
      <c r="AA12" s="51" t="s">
        <v>85</v>
      </c>
      <c r="AB12" s="52" t="s">
        <v>37</v>
      </c>
      <c r="AC12" s="47" t="s">
        <v>51</v>
      </c>
      <c r="AD12" s="120">
        <f t="shared" ref="AD12" si="6">RANK(E12,E$5:E$14)</f>
        <v>6</v>
      </c>
      <c r="AE12" s="121">
        <f t="shared" ref="AE12" si="7">RANK(F12,F$5:F$14)</f>
        <v>8</v>
      </c>
      <c r="AF12" s="122">
        <f t="shared" ref="AF12" si="8">RANK(G12,G$5:G$14)</f>
        <v>9</v>
      </c>
      <c r="AG12" s="120">
        <f t="shared" ref="AG12" si="9">RANK(H12,H$5:H$14)</f>
        <v>3</v>
      </c>
      <c r="AH12" s="121">
        <f t="shared" ref="AH12" si="10">RANK(I12,I$5:I$14)</f>
        <v>8</v>
      </c>
      <c r="AI12" s="122">
        <f t="shared" ref="AI12" si="11">RANK(J12,J$5:J$14)</f>
        <v>9</v>
      </c>
      <c r="AJ12" s="189">
        <v>1</v>
      </c>
    </row>
    <row r="13" spans="1:36" ht="15" thickBot="1" x14ac:dyDescent="0.35">
      <c r="A13" s="51" t="s">
        <v>50</v>
      </c>
      <c r="B13" s="52" t="s">
        <v>37</v>
      </c>
      <c r="C13" s="34">
        <f>Evaluation!C13</f>
        <v>88.747147779287715</v>
      </c>
      <c r="D13" s="47" t="s">
        <v>51</v>
      </c>
      <c r="E13" s="54">
        <f>Evaluation!F13/$C13</f>
        <v>8.3626473242502357E-5</v>
      </c>
      <c r="F13" s="55">
        <f>Evaluation!G13/$C13</f>
        <v>1.7659054110546403E-4</v>
      </c>
      <c r="G13" s="57">
        <f>Evaluation!H13/$C13</f>
        <v>1.8490872190556098E-4</v>
      </c>
      <c r="H13" s="54">
        <f>Evaluation!I13/$C13</f>
        <v>0</v>
      </c>
      <c r="I13" s="55">
        <f>Evaluation!J13/$C13</f>
        <v>1.7659054110546403E-4</v>
      </c>
      <c r="J13" s="57">
        <f>Evaluation!K13/$C13</f>
        <v>7.447286164228694E-5</v>
      </c>
      <c r="K13" s="61">
        <f>Evaluation!L13/$C13</f>
        <v>4.9894155122442669E-5</v>
      </c>
      <c r="L13" s="54">
        <f>Evaluation!M13/$C13</f>
        <v>3.2432269789925917E-6</v>
      </c>
      <c r="M13" s="58">
        <f>Evaluation!N13/$C13</f>
        <v>3.1499361590585576E-5</v>
      </c>
      <c r="N13" s="53">
        <f>Evaluation!O13/$C13</f>
        <v>3.1683589247079714E-6</v>
      </c>
      <c r="O13" s="58">
        <f>Evaluation!P13/$C13</f>
        <v>7.918154545698569E-5</v>
      </c>
      <c r="P13" s="53">
        <f>Evaluation!Q13/$C13</f>
        <v>2.0585469199769055E-6</v>
      </c>
      <c r="Q13" s="58">
        <f>Evaluation!R13/$C13</f>
        <v>9.8180487429127109E-6</v>
      </c>
      <c r="R13" s="53">
        <f>Evaluation!S13/$C13</f>
        <v>2.4881951275585542E-6</v>
      </c>
      <c r="S13" s="58">
        <f>Evaluation!T13/$C13</f>
        <v>2.5744984729860181E-5</v>
      </c>
      <c r="T13" s="53">
        <f>Evaluation!U13/$C13</f>
        <v>0</v>
      </c>
      <c r="U13" s="58">
        <f>Evaluation!V13/$C13</f>
        <v>2.1777614141185028E-5</v>
      </c>
      <c r="V13" s="53">
        <f>Evaluation!W13/$C13</f>
        <v>0</v>
      </c>
      <c r="W13" s="54">
        <f>Evaluation!X13/$C13</f>
        <v>1.310344899114538E-4</v>
      </c>
      <c r="X13" s="60">
        <f>Evaluation!Y13/$C13</f>
        <v>0</v>
      </c>
      <c r="Y13" s="149"/>
      <c r="AA13" s="51" t="s">
        <v>50</v>
      </c>
      <c r="AB13" s="52" t="s">
        <v>37</v>
      </c>
      <c r="AC13" s="47" t="s">
        <v>51</v>
      </c>
      <c r="AD13" s="120">
        <f t="shared" si="5"/>
        <v>5</v>
      </c>
      <c r="AE13" s="121">
        <f t="shared" si="0"/>
        <v>4</v>
      </c>
      <c r="AF13" s="122">
        <f t="shared" si="1"/>
        <v>5</v>
      </c>
      <c r="AG13" s="120">
        <f t="shared" si="2"/>
        <v>3</v>
      </c>
      <c r="AH13" s="121">
        <f t="shared" si="3"/>
        <v>4</v>
      </c>
      <c r="AI13" s="122">
        <f t="shared" si="4"/>
        <v>1</v>
      </c>
      <c r="AJ13" s="190">
        <v>1</v>
      </c>
    </row>
    <row r="14" spans="1:36" x14ac:dyDescent="0.3">
      <c r="A14" s="108"/>
      <c r="B14" s="109"/>
      <c r="C14" s="110"/>
      <c r="D14" s="111"/>
      <c r="E14" s="112"/>
      <c r="F14" s="113"/>
      <c r="G14" s="114"/>
      <c r="H14" s="112"/>
      <c r="I14" s="113"/>
      <c r="J14" s="114"/>
      <c r="K14" s="115"/>
      <c r="L14" s="112"/>
      <c r="M14" s="116"/>
      <c r="N14" s="117"/>
      <c r="O14" s="116"/>
      <c r="P14" s="117"/>
      <c r="Q14" s="116"/>
      <c r="R14" s="117"/>
      <c r="S14" s="116"/>
      <c r="T14" s="117"/>
      <c r="U14" s="116"/>
      <c r="V14" s="117"/>
      <c r="W14" s="112"/>
      <c r="X14" s="118"/>
      <c r="Y14" s="111"/>
      <c r="AA14" s="108"/>
      <c r="AB14" s="109"/>
      <c r="AC14" s="111"/>
      <c r="AD14" s="112"/>
      <c r="AE14" s="113"/>
      <c r="AF14" s="114"/>
      <c r="AG14" s="112"/>
      <c r="AH14" s="113"/>
      <c r="AI14" s="114"/>
      <c r="AJ14" s="111">
        <f>SUM(AJ5:AJ13)</f>
        <v>5</v>
      </c>
    </row>
    <row r="15" spans="1:36" ht="15" thickBot="1" x14ac:dyDescent="0.35">
      <c r="A15" s="51"/>
      <c r="B15" s="52"/>
      <c r="C15" s="34"/>
      <c r="D15" s="47"/>
      <c r="E15" s="54"/>
      <c r="F15" s="55"/>
      <c r="G15" s="57"/>
      <c r="H15" s="54"/>
      <c r="I15" s="55"/>
      <c r="J15" s="57"/>
      <c r="K15" s="61"/>
      <c r="L15" s="54"/>
      <c r="M15" s="58"/>
      <c r="N15" s="53"/>
      <c r="O15" s="58"/>
      <c r="P15" s="53"/>
      <c r="Q15" s="58"/>
      <c r="R15" s="53"/>
      <c r="S15" s="58"/>
      <c r="T15" s="53"/>
      <c r="U15" s="58"/>
      <c r="V15" s="53"/>
      <c r="W15" s="54"/>
      <c r="X15" s="60"/>
      <c r="AA15" s="51"/>
      <c r="AB15" s="52"/>
      <c r="AC15" s="47"/>
      <c r="AD15" s="54"/>
      <c r="AE15" s="55"/>
      <c r="AF15" s="57"/>
      <c r="AG15" s="54"/>
      <c r="AH15" s="55"/>
      <c r="AI15" s="57"/>
      <c r="AJ15" s="145"/>
    </row>
    <row r="16" spans="1:36" ht="15" thickBot="1" x14ac:dyDescent="0.35">
      <c r="A16" s="101" t="s">
        <v>76</v>
      </c>
      <c r="B16" s="102"/>
      <c r="C16" s="103"/>
      <c r="D16" s="104"/>
      <c r="E16" s="102"/>
      <c r="F16" s="103"/>
      <c r="G16" s="105"/>
      <c r="H16" s="102"/>
      <c r="I16" s="103"/>
      <c r="J16" s="105"/>
      <c r="K16" s="101"/>
      <c r="L16" s="102"/>
      <c r="M16" s="106"/>
      <c r="N16" s="107"/>
      <c r="O16" s="106"/>
      <c r="P16" s="107"/>
      <c r="Q16" s="106"/>
      <c r="R16" s="107"/>
      <c r="S16" s="106"/>
      <c r="T16" s="107"/>
      <c r="U16" s="106"/>
      <c r="V16" s="107"/>
      <c r="W16" s="102"/>
      <c r="X16" s="104"/>
      <c r="Y16" s="146" t="s">
        <v>72</v>
      </c>
      <c r="AA16" s="101" t="s">
        <v>76</v>
      </c>
      <c r="AB16" s="102"/>
      <c r="AC16" s="104"/>
      <c r="AD16" s="102"/>
      <c r="AE16" s="103"/>
      <c r="AF16" s="105"/>
      <c r="AG16" s="102"/>
      <c r="AH16" s="103"/>
      <c r="AI16" s="105"/>
      <c r="AJ16" s="152" t="s">
        <v>93</v>
      </c>
    </row>
    <row r="17" spans="1:36" x14ac:dyDescent="0.3">
      <c r="A17" s="32" t="s">
        <v>24</v>
      </c>
      <c r="B17" s="33" t="s">
        <v>25</v>
      </c>
      <c r="C17" s="34">
        <f>Evaluation!C17</f>
        <v>25.486774331916184</v>
      </c>
      <c r="D17" s="35" t="s">
        <v>48</v>
      </c>
      <c r="E17" s="39">
        <f>Evaluation!F17/$C17</f>
        <v>0</v>
      </c>
      <c r="F17" s="40">
        <f>Evaluation!G17/$C17</f>
        <v>8.9118293400333342E-6</v>
      </c>
      <c r="G17" s="42">
        <f>Evaluation!H17/$C17</f>
        <v>1.0510641101420373E-4</v>
      </c>
      <c r="H17" s="39">
        <f>Evaluation!I17/$C17</f>
        <v>0</v>
      </c>
      <c r="I17" s="40">
        <f>Evaluation!J17/$C17</f>
        <v>9.0960034892821654E-6</v>
      </c>
      <c r="J17" s="42">
        <f>Evaluation!K17/$C17</f>
        <v>1.5145110644524103E-4</v>
      </c>
      <c r="K17" s="32" t="e">
        <f>Evaluation!L17/$C17</f>
        <v>#VALUE!</v>
      </c>
      <c r="L17" s="33" t="e">
        <f>Evaluation!M17/$C17</f>
        <v>#VALUE!</v>
      </c>
      <c r="M17" s="43" t="e">
        <f>Evaluation!N17/$C17</f>
        <v>#VALUE!</v>
      </c>
      <c r="N17" s="44" t="e">
        <f>Evaluation!O17/$C17</f>
        <v>#VALUE!</v>
      </c>
      <c r="O17" s="43" t="e">
        <f>Evaluation!P17/$C17</f>
        <v>#VALUE!</v>
      </c>
      <c r="P17" s="44" t="e">
        <f>Evaluation!Q17/$C17</f>
        <v>#VALUE!</v>
      </c>
      <c r="Q17" s="43" t="e">
        <f>Evaluation!R17/$C17</f>
        <v>#VALUE!</v>
      </c>
      <c r="R17" s="44" t="e">
        <f>Evaluation!S17/$C17</f>
        <v>#VALUE!</v>
      </c>
      <c r="S17" s="43" t="e">
        <f>Evaluation!T17/$C17</f>
        <v>#VALUE!</v>
      </c>
      <c r="T17" s="44" t="e">
        <f>Evaluation!U17/$C17</f>
        <v>#VALUE!</v>
      </c>
      <c r="U17" s="43" t="e">
        <f>Evaluation!V17/$C17</f>
        <v>#VALUE!</v>
      </c>
      <c r="V17" s="44" t="e">
        <f>Evaluation!W17/$C17</f>
        <v>#VALUE!</v>
      </c>
      <c r="W17" s="33" t="e">
        <f>Evaluation!X17/$C17</f>
        <v>#VALUE!</v>
      </c>
      <c r="X17" s="35" t="e">
        <f>Evaluation!Y17/$C17</f>
        <v>#VALUE!</v>
      </c>
      <c r="Y17" s="147"/>
      <c r="AA17" s="32" t="s">
        <v>24</v>
      </c>
      <c r="AB17" s="33" t="s">
        <v>25</v>
      </c>
      <c r="AC17" s="35" t="s">
        <v>48</v>
      </c>
      <c r="AD17" s="128">
        <f t="shared" ref="AD17:AI26" si="12">RANK(E17,E$17:E$26)</f>
        <v>10</v>
      </c>
      <c r="AE17" s="129">
        <f t="shared" si="12"/>
        <v>10</v>
      </c>
      <c r="AF17" s="130">
        <f t="shared" si="12"/>
        <v>10</v>
      </c>
      <c r="AG17" s="128">
        <f t="shared" si="12"/>
        <v>8</v>
      </c>
      <c r="AH17" s="129">
        <f t="shared" si="12"/>
        <v>10</v>
      </c>
      <c r="AI17" s="130">
        <f t="shared" si="12"/>
        <v>5</v>
      </c>
      <c r="AJ17" s="191">
        <v>0</v>
      </c>
    </row>
    <row r="18" spans="1:36" x14ac:dyDescent="0.3">
      <c r="A18" s="51" t="s">
        <v>36</v>
      </c>
      <c r="B18" s="52" t="s">
        <v>37</v>
      </c>
      <c r="C18" s="34">
        <f>Evaluation!C18</f>
        <v>13.417064810277948</v>
      </c>
      <c r="D18" s="35" t="s">
        <v>48</v>
      </c>
      <c r="E18" s="54">
        <f>Evaluation!F18/$C18</f>
        <v>2.671283253454242E-3</v>
      </c>
      <c r="F18" s="55">
        <f>Evaluation!G18/$C18</f>
        <v>3.0996458517945153E-4</v>
      </c>
      <c r="G18" s="57">
        <f>Evaluation!H18/$C18</f>
        <v>3.4781756825010837E-4</v>
      </c>
      <c r="H18" s="54">
        <f>Evaluation!I18/$C18</f>
        <v>0</v>
      </c>
      <c r="I18" s="55">
        <f>Evaluation!J18/$C18</f>
        <v>2.2589469120122739E-4</v>
      </c>
      <c r="J18" s="57">
        <f>Evaluation!K18/$C18</f>
        <v>1.5493260539884462E-4</v>
      </c>
      <c r="K18" s="59">
        <f>Evaluation!L18/$C18</f>
        <v>1.076591366090671E-4</v>
      </c>
      <c r="L18" s="39">
        <f>Evaluation!M18/$C18</f>
        <v>9.1545234868463147E-6</v>
      </c>
      <c r="M18" s="58">
        <f>Evaluation!N18/$C18</f>
        <v>1.17933640712694E-4</v>
      </c>
      <c r="N18" s="53">
        <f>Evaluation!O18/$C18</f>
        <v>1.4851626102799826E-6</v>
      </c>
      <c r="O18" s="58">
        <f>Evaluation!P18/$C18</f>
        <v>1.6198915059268402E-4</v>
      </c>
      <c r="P18" s="53">
        <f>Evaluation!Q18/$C18</f>
        <v>1.5877945391770186E-5</v>
      </c>
      <c r="Q18" s="58">
        <f>Evaluation!R18/$C18</f>
        <v>4.7455544023710472E-5</v>
      </c>
      <c r="R18" s="53">
        <f>Evaluation!S18/$C18</f>
        <v>1.2182643001945901E-5</v>
      </c>
      <c r="S18" s="58">
        <f>Evaluation!T18/$C18</f>
        <v>5.7231091331601409E-5</v>
      </c>
      <c r="T18" s="53">
        <f>Evaluation!U18/$C18</f>
        <v>0</v>
      </c>
      <c r="U18" s="58">
        <f>Evaluation!V18/$C18</f>
        <v>5.6338267873658139E-5</v>
      </c>
      <c r="V18" s="53">
        <f>Evaluation!W18/$C18</f>
        <v>1.8442972431213541E-6</v>
      </c>
      <c r="W18" s="54">
        <f>Evaluation!X18/$C18</f>
        <v>8.1348857918807523E-5</v>
      </c>
      <c r="X18" s="60">
        <f>Evaluation!Y18/$C18</f>
        <v>4.3542463022132519E-7</v>
      </c>
      <c r="Y18" s="148"/>
      <c r="AA18" s="51" t="s">
        <v>36</v>
      </c>
      <c r="AB18" s="52" t="s">
        <v>37</v>
      </c>
      <c r="AC18" s="35" t="s">
        <v>48</v>
      </c>
      <c r="AD18" s="120">
        <f t="shared" si="12"/>
        <v>1</v>
      </c>
      <c r="AE18" s="121">
        <f t="shared" si="12"/>
        <v>1</v>
      </c>
      <c r="AF18" s="122">
        <f t="shared" si="12"/>
        <v>1</v>
      </c>
      <c r="AG18" s="120">
        <f t="shared" si="12"/>
        <v>8</v>
      </c>
      <c r="AH18" s="121">
        <f t="shared" si="12"/>
        <v>3</v>
      </c>
      <c r="AI18" s="122">
        <f t="shared" si="12"/>
        <v>4</v>
      </c>
      <c r="AJ18" s="189">
        <v>0</v>
      </c>
    </row>
    <row r="19" spans="1:36" x14ac:dyDescent="0.3">
      <c r="A19" s="51" t="s">
        <v>38</v>
      </c>
      <c r="B19" s="52" t="s">
        <v>37</v>
      </c>
      <c r="C19" s="34">
        <f>Evaluation!C19</f>
        <v>80.418562154362306</v>
      </c>
      <c r="D19" s="35" t="s">
        <v>48</v>
      </c>
      <c r="E19" s="54">
        <f>Evaluation!F19/$C19</f>
        <v>6.8134565557677513E-4</v>
      </c>
      <c r="F19" s="55">
        <f>Evaluation!G19/$C19</f>
        <v>1.6899454748601139E-4</v>
      </c>
      <c r="G19" s="57">
        <f>Evaluation!H19/$C19</f>
        <v>1.9610886519547363E-4</v>
      </c>
      <c r="H19" s="54">
        <f>Evaluation!I19/$C19</f>
        <v>2.0751098646804958E-4</v>
      </c>
      <c r="I19" s="55">
        <f>Evaluation!J19/$C19</f>
        <v>1.6699451071554576E-4</v>
      </c>
      <c r="J19" s="57">
        <f>Evaluation!K19/$C19</f>
        <v>1.3129087871607448E-4</v>
      </c>
      <c r="K19" s="61">
        <f>Evaluation!L19/$C19</f>
        <v>7.1664820724470289E-5</v>
      </c>
      <c r="L19" s="54">
        <f>Evaluation!M19/$C19</f>
        <v>4.5858200837871548E-5</v>
      </c>
      <c r="M19" s="58">
        <f>Evaluation!N19/$C19</f>
        <v>6.6017559052883551E-5</v>
      </c>
      <c r="N19" s="53">
        <f>Evaluation!O19/$C19</f>
        <v>4.5109303441512143E-5</v>
      </c>
      <c r="O19" s="58">
        <f>Evaluation!P19/$C19</f>
        <v>1.0636676057218475E-4</v>
      </c>
      <c r="P19" s="53">
        <f>Evaluation!Q19/$C19</f>
        <v>3.4461267599512045E-4</v>
      </c>
      <c r="Q19" s="58">
        <f>Evaluation!R19/$C19</f>
        <v>2.8432277096272077E-5</v>
      </c>
      <c r="R19" s="53">
        <f>Evaluation!S19/$C19</f>
        <v>3.9306239379563277E-5</v>
      </c>
      <c r="S19" s="58">
        <f>Evaluation!T19/$C19</f>
        <v>3.2244589556819046E-5</v>
      </c>
      <c r="T19" s="53">
        <f>Evaluation!U19/$C19</f>
        <v>0</v>
      </c>
      <c r="U19" s="58">
        <f>Evaluation!V19/$C19</f>
        <v>3.7415159875321532E-5</v>
      </c>
      <c r="V19" s="53">
        <f>Evaluation!W19/$C19</f>
        <v>9.458043005401965E-5</v>
      </c>
      <c r="W19" s="54">
        <f>Evaluation!X19/$C19</f>
        <v>4.6406458337075096E-5</v>
      </c>
      <c r="X19" s="60">
        <f>Evaluation!Y19/$C19</f>
        <v>1.2376974073932894E-5</v>
      </c>
      <c r="Y19" s="148"/>
      <c r="AA19" s="51" t="s">
        <v>38</v>
      </c>
      <c r="AB19" s="52" t="s">
        <v>37</v>
      </c>
      <c r="AC19" s="35" t="s">
        <v>48</v>
      </c>
      <c r="AD19" s="120">
        <f t="shared" si="12"/>
        <v>7</v>
      </c>
      <c r="AE19" s="121">
        <f t="shared" si="12"/>
        <v>7</v>
      </c>
      <c r="AF19" s="122">
        <f t="shared" si="12"/>
        <v>7</v>
      </c>
      <c r="AG19" s="120">
        <f t="shared" si="12"/>
        <v>4</v>
      </c>
      <c r="AH19" s="121">
        <f t="shared" si="12"/>
        <v>5</v>
      </c>
      <c r="AI19" s="122">
        <f t="shared" si="12"/>
        <v>6</v>
      </c>
      <c r="AJ19" s="189">
        <v>0</v>
      </c>
    </row>
    <row r="20" spans="1:36" x14ac:dyDescent="0.3">
      <c r="A20" s="32" t="s">
        <v>28</v>
      </c>
      <c r="B20" s="33" t="s">
        <v>25</v>
      </c>
      <c r="C20" s="34">
        <f>Evaluation!C20</f>
        <v>73.893005735951661</v>
      </c>
      <c r="D20" s="35" t="s">
        <v>48</v>
      </c>
      <c r="E20" s="39">
        <f>Evaluation!F20/$C20</f>
        <v>1.0961810024684537E-3</v>
      </c>
      <c r="F20" s="40">
        <f>Evaluation!G20/$C20</f>
        <v>2.1318922441781251E-4</v>
      </c>
      <c r="G20" s="42">
        <f>Evaluation!H20/$C20</f>
        <v>2.4490585639860276E-4</v>
      </c>
      <c r="H20" s="39">
        <f>Evaluation!I20/$C20</f>
        <v>1.6760703108157648E-4</v>
      </c>
      <c r="I20" s="40">
        <f>Evaluation!J20/$C20</f>
        <v>1.9167771712458212E-4</v>
      </c>
      <c r="J20" s="42">
        <f>Evaluation!K20/$C20</f>
        <v>1.6622842311200161E-4</v>
      </c>
      <c r="K20" s="32" t="e">
        <f>Evaluation!L20/$C20</f>
        <v>#VALUE!</v>
      </c>
      <c r="L20" s="33" t="e">
        <f>Evaluation!M20/$C20</f>
        <v>#VALUE!</v>
      </c>
      <c r="M20" s="43" t="e">
        <f>Evaluation!N20/$C20</f>
        <v>#VALUE!</v>
      </c>
      <c r="N20" s="44" t="e">
        <f>Evaluation!O20/$C20</f>
        <v>#VALUE!</v>
      </c>
      <c r="O20" s="43" t="e">
        <f>Evaluation!P20/$C20</f>
        <v>#VALUE!</v>
      </c>
      <c r="P20" s="44" t="e">
        <f>Evaluation!Q20/$C20</f>
        <v>#VALUE!</v>
      </c>
      <c r="Q20" s="43" t="e">
        <f>Evaluation!R20/$C20</f>
        <v>#VALUE!</v>
      </c>
      <c r="R20" s="44" t="e">
        <f>Evaluation!S20/$C20</f>
        <v>#VALUE!</v>
      </c>
      <c r="S20" s="43" t="e">
        <f>Evaluation!T20/$C20</f>
        <v>#VALUE!</v>
      </c>
      <c r="T20" s="44" t="e">
        <f>Evaluation!U20/$C20</f>
        <v>#VALUE!</v>
      </c>
      <c r="U20" s="43" t="e">
        <f>Evaluation!V20/$C20</f>
        <v>#VALUE!</v>
      </c>
      <c r="V20" s="44" t="e">
        <f>Evaluation!W20/$C20</f>
        <v>#VALUE!</v>
      </c>
      <c r="W20" s="33" t="e">
        <f>Evaluation!X20/$C20</f>
        <v>#VALUE!</v>
      </c>
      <c r="X20" s="35" t="e">
        <f>Evaluation!Y20/$C20</f>
        <v>#VALUE!</v>
      </c>
      <c r="Y20" s="148"/>
      <c r="AA20" s="32" t="s">
        <v>28</v>
      </c>
      <c r="AB20" s="33" t="s">
        <v>25</v>
      </c>
      <c r="AC20" s="35" t="s">
        <v>48</v>
      </c>
      <c r="AD20" s="128">
        <f t="shared" si="12"/>
        <v>5</v>
      </c>
      <c r="AE20" s="129">
        <f t="shared" si="12"/>
        <v>4</v>
      </c>
      <c r="AF20" s="130">
        <f t="shared" si="12"/>
        <v>5</v>
      </c>
      <c r="AG20" s="128">
        <f t="shared" si="12"/>
        <v>5</v>
      </c>
      <c r="AH20" s="129">
        <f t="shared" si="12"/>
        <v>4</v>
      </c>
      <c r="AI20" s="130">
        <f t="shared" si="12"/>
        <v>3</v>
      </c>
      <c r="AJ20" s="189">
        <v>0</v>
      </c>
    </row>
    <row r="21" spans="1:36" x14ac:dyDescent="0.3">
      <c r="A21" s="51" t="s">
        <v>39</v>
      </c>
      <c r="B21" s="52" t="s">
        <v>37</v>
      </c>
      <c r="C21" s="34">
        <f>Evaluation!C21</f>
        <v>80.586734010599585</v>
      </c>
      <c r="D21" s="35" t="s">
        <v>48</v>
      </c>
      <c r="E21" s="54">
        <f>Evaluation!F21/$C21</f>
        <v>2.2247361725578562E-3</v>
      </c>
      <c r="F21" s="55">
        <f>Evaluation!G21/$C21</f>
        <v>2.8737893210948516E-4</v>
      </c>
      <c r="G21" s="57">
        <f>Evaluation!H21/$C21</f>
        <v>3.06691414335607E-4</v>
      </c>
      <c r="H21" s="54">
        <f>Evaluation!I21/$C21</f>
        <v>2.963868504979693E-4</v>
      </c>
      <c r="I21" s="55">
        <f>Evaluation!J21/$C21</f>
        <v>2.3080815447819612E-4</v>
      </c>
      <c r="J21" s="57">
        <f>Evaluation!K21/$C21</f>
        <v>1.6801877301139445E-4</v>
      </c>
      <c r="K21" s="61">
        <f>Evaluation!L21/$C21</f>
        <v>6.6537926683261678E-5</v>
      </c>
      <c r="L21" s="54">
        <f>Evaluation!M21/$C21</f>
        <v>4.8549920822069737E-5</v>
      </c>
      <c r="M21" s="58">
        <f>Evaluation!N21/$C21</f>
        <v>7.2027195692701918E-5</v>
      </c>
      <c r="N21" s="53">
        <f>Evaluation!O21/$C21</f>
        <v>8.5893687136453364E-6</v>
      </c>
      <c r="O21" s="58">
        <f>Evaluation!P21/$C21</f>
        <v>1.1043935365138146E-4</v>
      </c>
      <c r="P21" s="53">
        <f>Evaluation!Q21/$C21</f>
        <v>6.1282846171171313E-5</v>
      </c>
      <c r="Q21" s="58">
        <f>Evaluation!R21/$C21</f>
        <v>4.141463503055192E-5</v>
      </c>
      <c r="R21" s="53">
        <f>Evaluation!S21/$C21</f>
        <v>2.7243731287182109E-5</v>
      </c>
      <c r="S21" s="58">
        <f>Evaluation!T21/$C21</f>
        <v>2.8261786074572489E-5</v>
      </c>
      <c r="T21" s="53">
        <f>Evaluation!U21/$C21</f>
        <v>0</v>
      </c>
      <c r="U21" s="58">
        <f>Evaluation!V21/$C21</f>
        <v>3.9416071095843327E-5</v>
      </c>
      <c r="V21" s="53">
        <f>Evaluation!W21/$C21</f>
        <v>3.1243593418083551E-5</v>
      </c>
      <c r="W21" s="54">
        <f>Evaluation!X21/$C21</f>
        <v>2.639407853370504E-5</v>
      </c>
      <c r="X21" s="60">
        <f>Evaluation!Y21/$C21</f>
        <v>1.4409070095664566E-6</v>
      </c>
      <c r="Y21" s="148"/>
      <c r="AA21" s="51" t="s">
        <v>39</v>
      </c>
      <c r="AB21" s="52" t="s">
        <v>37</v>
      </c>
      <c r="AC21" s="35" t="s">
        <v>48</v>
      </c>
      <c r="AD21" s="120">
        <f t="shared" si="12"/>
        <v>2</v>
      </c>
      <c r="AE21" s="121">
        <f t="shared" si="12"/>
        <v>3</v>
      </c>
      <c r="AF21" s="122">
        <f t="shared" si="12"/>
        <v>2</v>
      </c>
      <c r="AG21" s="120">
        <f t="shared" si="12"/>
        <v>3</v>
      </c>
      <c r="AH21" s="121">
        <f t="shared" si="12"/>
        <v>2</v>
      </c>
      <c r="AI21" s="122">
        <f t="shared" si="12"/>
        <v>2</v>
      </c>
      <c r="AJ21" s="189">
        <v>1</v>
      </c>
    </row>
    <row r="22" spans="1:36" x14ac:dyDescent="0.3">
      <c r="A22" s="51" t="s">
        <v>40</v>
      </c>
      <c r="B22" s="52" t="s">
        <v>37</v>
      </c>
      <c r="C22" s="34">
        <f>Evaluation!C22</f>
        <v>50.418970229565204</v>
      </c>
      <c r="D22" s="47" t="s">
        <v>48</v>
      </c>
      <c r="E22" s="54">
        <f>Evaluation!F22/$C22</f>
        <v>1.9395904163666093E-3</v>
      </c>
      <c r="F22" s="55">
        <f>Evaluation!G22/$C22</f>
        <v>1.8357429157492738E-4</v>
      </c>
      <c r="G22" s="57">
        <f>Evaluation!H22/$C22</f>
        <v>2.5198039758804339E-4</v>
      </c>
      <c r="H22" s="54">
        <f>Evaluation!I22/$C22</f>
        <v>1.7541128200752464E-3</v>
      </c>
      <c r="I22" s="55">
        <f>Evaluation!J22/$C22</f>
        <v>1.3786327709091754E-4</v>
      </c>
      <c r="J22" s="57">
        <f>Evaluation!K22/$C22</f>
        <v>1.9064741171134311E-4</v>
      </c>
      <c r="K22" s="61">
        <f>Evaluation!L22/$C22</f>
        <v>5.990432418152898E-5</v>
      </c>
      <c r="L22" s="54">
        <f>Evaluation!M22/$C22</f>
        <v>8.484547183348286E-6</v>
      </c>
      <c r="M22" s="58">
        <f>Evaluation!N22/$C22</f>
        <v>5.4757336644321988E-5</v>
      </c>
      <c r="N22" s="53">
        <f>Evaluation!O22/$C22</f>
        <v>1.8533575374213491E-6</v>
      </c>
      <c r="O22" s="58">
        <f>Evaluation!P22/$C22</f>
        <v>1.1898348648986521E-4</v>
      </c>
      <c r="P22" s="53">
        <f>Evaluation!Q22/$C22</f>
        <v>1.7741013023000147E-5</v>
      </c>
      <c r="Q22" s="58">
        <f>Evaluation!R22/$C22</f>
        <v>3.8642983943745017E-5</v>
      </c>
      <c r="R22" s="53">
        <f>Evaluation!S22/$C22</f>
        <v>6.5466030412081063E-6</v>
      </c>
      <c r="S22" s="58">
        <f>Evaluation!T22/$C22</f>
        <v>2.1626017108771322E-5</v>
      </c>
      <c r="T22" s="53">
        <f>Evaluation!U22/$C22</f>
        <v>0</v>
      </c>
      <c r="U22" s="58">
        <f>Evaluation!V22/$C22</f>
        <v>4.2967067065043288E-5</v>
      </c>
      <c r="V22" s="53">
        <f>Evaluation!W22/$C22</f>
        <v>6.4661963373939243E-6</v>
      </c>
      <c r="W22" s="54">
        <f>Evaluation!X22/$C22</f>
        <v>1.5669395345373848E-5</v>
      </c>
      <c r="X22" s="60">
        <f>Evaluation!Y22/$C22</f>
        <v>0</v>
      </c>
      <c r="Y22" s="148"/>
      <c r="AA22" s="51" t="s">
        <v>40</v>
      </c>
      <c r="AB22" s="52" t="s">
        <v>37</v>
      </c>
      <c r="AC22" s="47" t="s">
        <v>48</v>
      </c>
      <c r="AD22" s="120">
        <f t="shared" si="12"/>
        <v>3</v>
      </c>
      <c r="AE22" s="121">
        <f t="shared" si="12"/>
        <v>5</v>
      </c>
      <c r="AF22" s="122">
        <f t="shared" si="12"/>
        <v>4</v>
      </c>
      <c r="AG22" s="120">
        <f t="shared" si="12"/>
        <v>1</v>
      </c>
      <c r="AH22" s="121">
        <f t="shared" si="12"/>
        <v>7</v>
      </c>
      <c r="AI22" s="122">
        <f t="shared" si="12"/>
        <v>1</v>
      </c>
      <c r="AJ22" s="189">
        <v>0</v>
      </c>
    </row>
    <row r="23" spans="1:36" x14ac:dyDescent="0.3">
      <c r="A23" s="51" t="s">
        <v>81</v>
      </c>
      <c r="B23" s="52" t="s">
        <v>37</v>
      </c>
      <c r="C23" s="34">
        <f>Evaluation!C23</f>
        <v>26.813464936262818</v>
      </c>
      <c r="D23" s="47" t="s">
        <v>48</v>
      </c>
      <c r="E23" s="54">
        <f>Evaluation!F23/$C23</f>
        <v>9.3265488808102473E-4</v>
      </c>
      <c r="F23" s="55">
        <f>Evaluation!G23/$C23</f>
        <v>2.9820082399455367E-4</v>
      </c>
      <c r="G23" s="57">
        <f>Evaluation!H23/$C23</f>
        <v>2.5762005057690049E-4</v>
      </c>
      <c r="H23" s="54">
        <f>Evaluation!I23/$C23</f>
        <v>6.0296425096129982E-5</v>
      </c>
      <c r="I23" s="55">
        <f>Evaluation!J23/$C23</f>
        <v>2.9403584900544169E-4</v>
      </c>
      <c r="J23" s="57">
        <f>Evaluation!K23/$C23</f>
        <v>1.2648117631181908E-4</v>
      </c>
      <c r="K23" s="61">
        <f>Evaluation!L23/$C23</f>
        <v>2.5581679744345769E-4</v>
      </c>
      <c r="L23" s="54">
        <f>Evaluation!M23/$C23</f>
        <v>5.3928446585945276E-5</v>
      </c>
      <c r="M23" s="58">
        <f>Evaluation!N23/$C23</f>
        <v>2.895418751482324E-4</v>
      </c>
      <c r="N23" s="53">
        <f>Evaluation!O23/$C23</f>
        <v>5.1807111840572821E-5</v>
      </c>
      <c r="O23" s="58">
        <f>Evaluation!P23/$C23</f>
        <v>3.1144325141550929E-4</v>
      </c>
      <c r="P23" s="53">
        <f>Evaluation!Q23/$C23</f>
        <v>4.0158567378008645E-4</v>
      </c>
      <c r="Q23" s="58">
        <f>Evaluation!R23/$C23</f>
        <v>5.9352308021995209E-5</v>
      </c>
      <c r="R23" s="53">
        <f>Evaluation!S23/$C23</f>
        <v>4.3545542346991506E-5</v>
      </c>
      <c r="S23" s="58">
        <f>Evaluation!T23/$C23</f>
        <v>1.4856401136000216E-5</v>
      </c>
      <c r="T23" s="53">
        <f>Evaluation!U23/$C23</f>
        <v>0</v>
      </c>
      <c r="U23" s="58">
        <f>Evaluation!V23/$C23</f>
        <v>1.7132504534631761E-4</v>
      </c>
      <c r="V23" s="53">
        <f>Evaluation!W23/$C23</f>
        <v>1.1369280141654388E-4</v>
      </c>
      <c r="W23" s="54">
        <f>Evaluation!X23/$C23</f>
        <v>1.7161381211094651E-4</v>
      </c>
      <c r="X23" s="60">
        <f>Evaluation!Y23/$C23</f>
        <v>1.3327710699829463E-5</v>
      </c>
      <c r="Y23" s="148"/>
      <c r="AA23" s="51" t="s">
        <v>81</v>
      </c>
      <c r="AB23" s="52" t="s">
        <v>37</v>
      </c>
      <c r="AC23" s="47" t="s">
        <v>48</v>
      </c>
      <c r="AD23" s="120">
        <f t="shared" si="12"/>
        <v>6</v>
      </c>
      <c r="AE23" s="121">
        <f t="shared" si="12"/>
        <v>2</v>
      </c>
      <c r="AF23" s="122">
        <f t="shared" si="12"/>
        <v>3</v>
      </c>
      <c r="AG23" s="120">
        <f t="shared" si="12"/>
        <v>6</v>
      </c>
      <c r="AH23" s="121">
        <f t="shared" si="12"/>
        <v>1</v>
      </c>
      <c r="AI23" s="122">
        <f t="shared" si="12"/>
        <v>7</v>
      </c>
      <c r="AJ23" s="189">
        <v>1</v>
      </c>
    </row>
    <row r="24" spans="1:36" x14ac:dyDescent="0.3">
      <c r="A24" s="51" t="s">
        <v>44</v>
      </c>
      <c r="B24" s="52" t="s">
        <v>37</v>
      </c>
      <c r="C24" s="34">
        <f>Evaluation!C24</f>
        <v>53.535572304011666</v>
      </c>
      <c r="D24" s="47" t="s">
        <v>48</v>
      </c>
      <c r="E24" s="54">
        <f>Evaluation!F24/$C24</f>
        <v>5.028818675922584E-4</v>
      </c>
      <c r="F24" s="55">
        <f>Evaluation!G24/$C24</f>
        <v>1.2951307086193914E-4</v>
      </c>
      <c r="G24" s="57">
        <f>Evaluation!H24/$C24</f>
        <v>1.6715980862464256E-4</v>
      </c>
      <c r="H24" s="54">
        <f>Evaluation!I24/$C24</f>
        <v>2.7766901025693917E-5</v>
      </c>
      <c r="I24" s="55">
        <f>Evaluation!J24/$C24</f>
        <v>1.1796509133707878E-4</v>
      </c>
      <c r="J24" s="57">
        <f>Evaluation!K24/$C24</f>
        <v>8.4012762741039594E-5</v>
      </c>
      <c r="K24" s="61">
        <f>Evaluation!L24/$C24</f>
        <v>7.6032604966172555E-5</v>
      </c>
      <c r="L24" s="54">
        <f>Evaluation!M24/$C24</f>
        <v>3.0456592058427512E-6</v>
      </c>
      <c r="M24" s="58">
        <f>Evaluation!N24/$C24</f>
        <v>5.4642878758189699E-5</v>
      </c>
      <c r="N24" s="53">
        <f>Evaluation!O24/$C24</f>
        <v>7.4282594825582801E-6</v>
      </c>
      <c r="O24" s="58">
        <f>Evaluation!P24/$C24</f>
        <v>1.1588356623600591E-4</v>
      </c>
      <c r="P24" s="53">
        <f>Evaluation!Q24/$C24</f>
        <v>8.9179687027672892E-5</v>
      </c>
      <c r="Q24" s="58">
        <f>Evaluation!R24/$C24</f>
        <v>2.6166207767483925E-5</v>
      </c>
      <c r="R24" s="53">
        <f>Evaluation!S24/$C24</f>
        <v>1.1353370794022041E-5</v>
      </c>
      <c r="S24" s="58">
        <f>Evaluation!T24/$C24</f>
        <v>2.0360625626651432E-5</v>
      </c>
      <c r="T24" s="53">
        <f>Evaluation!U24/$C24</f>
        <v>0</v>
      </c>
      <c r="U24" s="58">
        <f>Evaluation!V24/$C24</f>
        <v>3.9694766931498204E-5</v>
      </c>
      <c r="V24" s="53">
        <f>Evaluation!W24/$C24</f>
        <v>1.0173458434962383E-5</v>
      </c>
      <c r="W24" s="54">
        <f>Evaluation!X24/$C24</f>
        <v>3.5162508148348804E-5</v>
      </c>
      <c r="X24" s="60">
        <f>Evaluation!Y24/$C24</f>
        <v>1.0883280117613794E-6</v>
      </c>
      <c r="Y24" s="148"/>
      <c r="AA24" s="51" t="s">
        <v>44</v>
      </c>
      <c r="AB24" s="52" t="s">
        <v>37</v>
      </c>
      <c r="AC24" s="47" t="s">
        <v>48</v>
      </c>
      <c r="AD24" s="120">
        <f t="shared" si="12"/>
        <v>8</v>
      </c>
      <c r="AE24" s="121">
        <f t="shared" si="12"/>
        <v>8</v>
      </c>
      <c r="AF24" s="122">
        <f t="shared" si="12"/>
        <v>8</v>
      </c>
      <c r="AG24" s="120">
        <f t="shared" si="12"/>
        <v>7</v>
      </c>
      <c r="AH24" s="121">
        <f t="shared" si="12"/>
        <v>8</v>
      </c>
      <c r="AI24" s="122">
        <f t="shared" si="12"/>
        <v>9</v>
      </c>
      <c r="AJ24" s="189">
        <v>0</v>
      </c>
    </row>
    <row r="25" spans="1:36" x14ac:dyDescent="0.3">
      <c r="A25" s="32" t="s">
        <v>31</v>
      </c>
      <c r="B25" s="33" t="s">
        <v>25</v>
      </c>
      <c r="C25" s="34">
        <f>Evaluation!C25</f>
        <v>66.869240575577706</v>
      </c>
      <c r="D25" s="35" t="s">
        <v>48</v>
      </c>
      <c r="E25" s="39">
        <f>Evaluation!F25/$C25</f>
        <v>4.8485219121190457E-4</v>
      </c>
      <c r="F25" s="40">
        <f>Evaluation!G25/$C25</f>
        <v>1.7107664793704225E-4</v>
      </c>
      <c r="G25" s="42">
        <f>Evaluation!H25/$C25</f>
        <v>2.0136695727670506E-4</v>
      </c>
      <c r="H25" s="39">
        <f>Evaluation!I25/$C25</f>
        <v>3.7746183431118415E-4</v>
      </c>
      <c r="I25" s="40">
        <f>Evaluation!J25/$C25</f>
        <v>1.5752221158109477E-4</v>
      </c>
      <c r="J25" s="42">
        <f>Evaluation!K25/$C25</f>
        <v>1.2596850945955257E-4</v>
      </c>
      <c r="K25" s="32" t="e">
        <f>Evaluation!L25/$C25</f>
        <v>#VALUE!</v>
      </c>
      <c r="L25" s="33" t="e">
        <f>Evaluation!M25/$C25</f>
        <v>#VALUE!</v>
      </c>
      <c r="M25" s="43" t="e">
        <f>Evaluation!N25/$C25</f>
        <v>#VALUE!</v>
      </c>
      <c r="N25" s="44" t="e">
        <f>Evaluation!O25/$C25</f>
        <v>#VALUE!</v>
      </c>
      <c r="O25" s="43" t="e">
        <f>Evaluation!P25/$C25</f>
        <v>#VALUE!</v>
      </c>
      <c r="P25" s="44" t="e">
        <f>Evaluation!Q25/$C25</f>
        <v>#VALUE!</v>
      </c>
      <c r="Q25" s="43" t="e">
        <f>Evaluation!R25/$C25</f>
        <v>#VALUE!</v>
      </c>
      <c r="R25" s="44" t="e">
        <f>Evaluation!S25/$C25</f>
        <v>#VALUE!</v>
      </c>
      <c r="S25" s="43" t="e">
        <f>Evaluation!T25/$C25</f>
        <v>#VALUE!</v>
      </c>
      <c r="T25" s="44" t="e">
        <f>Evaluation!U25/$C25</f>
        <v>#VALUE!</v>
      </c>
      <c r="U25" s="43" t="e">
        <f>Evaluation!V25/$C25</f>
        <v>#VALUE!</v>
      </c>
      <c r="V25" s="44" t="e">
        <f>Evaluation!W25/$C25</f>
        <v>#VALUE!</v>
      </c>
      <c r="W25" s="33" t="e">
        <f>Evaluation!X25/$C25</f>
        <v>#VALUE!</v>
      </c>
      <c r="X25" s="35" t="e">
        <f>Evaluation!Y25/$C25</f>
        <v>#VALUE!</v>
      </c>
      <c r="Y25" s="148"/>
      <c r="AA25" s="32" t="s">
        <v>31</v>
      </c>
      <c r="AB25" s="33" t="s">
        <v>25</v>
      </c>
      <c r="AC25" s="35" t="s">
        <v>48</v>
      </c>
      <c r="AD25" s="128">
        <f t="shared" si="12"/>
        <v>9</v>
      </c>
      <c r="AE25" s="129">
        <f t="shared" si="12"/>
        <v>6</v>
      </c>
      <c r="AF25" s="130">
        <f t="shared" si="12"/>
        <v>6</v>
      </c>
      <c r="AG25" s="128">
        <f t="shared" si="12"/>
        <v>2</v>
      </c>
      <c r="AH25" s="129">
        <f t="shared" si="12"/>
        <v>6</v>
      </c>
      <c r="AI25" s="130">
        <f t="shared" si="12"/>
        <v>8</v>
      </c>
      <c r="AJ25" s="189">
        <v>1</v>
      </c>
    </row>
    <row r="26" spans="1:36" ht="15" thickBot="1" x14ac:dyDescent="0.35">
      <c r="A26" s="63" t="s">
        <v>47</v>
      </c>
      <c r="B26" s="64" t="s">
        <v>37</v>
      </c>
      <c r="C26" s="48">
        <f>Evaluation!C26</f>
        <v>12.536395410948526</v>
      </c>
      <c r="D26" s="49" t="s">
        <v>48</v>
      </c>
      <c r="E26" s="67">
        <f>Evaluation!F26/$C26</f>
        <v>1.7980375874111277E-3</v>
      </c>
      <c r="F26" s="68">
        <f>Evaluation!G26/$C26</f>
        <v>9.8903892116644106E-5</v>
      </c>
      <c r="G26" s="70">
        <f>Evaluation!H26/$C26</f>
        <v>1.4657174350401513E-4</v>
      </c>
      <c r="H26" s="67">
        <f>Evaluation!I26/$C26</f>
        <v>0</v>
      </c>
      <c r="I26" s="68">
        <f>Evaluation!J26/$C26</f>
        <v>4.5172969441362378E-5</v>
      </c>
      <c r="J26" s="70">
        <f>Evaluation!K26/$C26</f>
        <v>4.7999777511533298E-5</v>
      </c>
      <c r="K26" s="71">
        <f>Evaluation!L26/$C26</f>
        <v>1.5169059178054807E-4</v>
      </c>
      <c r="L26" s="67">
        <f>Evaluation!M26/$C26</f>
        <v>1.8570709905330616E-5</v>
      </c>
      <c r="M26" s="65">
        <f>Evaluation!N26/$C26</f>
        <v>1.0690264532049179E-4</v>
      </c>
      <c r="N26" s="66">
        <f>Evaluation!O26/$C26</f>
        <v>2.4156331754863388E-5</v>
      </c>
      <c r="O26" s="65">
        <f>Evaluation!P26/$C26</f>
        <v>2.2556648126510686E-4</v>
      </c>
      <c r="P26" s="66">
        <f>Evaluation!Q26/$C26</f>
        <v>2.4817857534982503E-5</v>
      </c>
      <c r="Q26" s="65">
        <f>Evaluation!R26/$C26</f>
        <v>5.1770946833402237E-5</v>
      </c>
      <c r="R26" s="66">
        <f>Evaluation!S26/$C26</f>
        <v>4.785677273918265E-5</v>
      </c>
      <c r="S26" s="65">
        <f>Evaluation!T26/$C26</f>
        <v>4.2952107130902353E-5</v>
      </c>
      <c r="T26" s="66">
        <f>Evaluation!U26/$C26</f>
        <v>0</v>
      </c>
      <c r="U26" s="65">
        <f>Evaluation!V26/$C26</f>
        <v>7.9174716429892649E-5</v>
      </c>
      <c r="V26" s="66">
        <f>Evaluation!W26/$C26</f>
        <v>3.6500430713074783E-6</v>
      </c>
      <c r="W26" s="67">
        <f>Evaluation!X26/$C26</f>
        <v>7.4290372173871225E-5</v>
      </c>
      <c r="X26" s="72">
        <f>Evaluation!Y26/$C26</f>
        <v>0</v>
      </c>
      <c r="Y26" s="149"/>
      <c r="AA26" s="63" t="s">
        <v>47</v>
      </c>
      <c r="AB26" s="64" t="s">
        <v>37</v>
      </c>
      <c r="AC26" s="49" t="s">
        <v>48</v>
      </c>
      <c r="AD26" s="127">
        <f t="shared" si="12"/>
        <v>4</v>
      </c>
      <c r="AE26" s="132">
        <f t="shared" si="12"/>
        <v>9</v>
      </c>
      <c r="AF26" s="133">
        <f t="shared" si="12"/>
        <v>9</v>
      </c>
      <c r="AG26" s="127">
        <f t="shared" si="12"/>
        <v>8</v>
      </c>
      <c r="AH26" s="132">
        <f t="shared" si="12"/>
        <v>9</v>
      </c>
      <c r="AI26" s="133">
        <f t="shared" si="12"/>
        <v>10</v>
      </c>
      <c r="AJ26" s="190">
        <v>1</v>
      </c>
    </row>
    <row r="27" spans="1:36" ht="15" thickBot="1" x14ac:dyDescent="0.35">
      <c r="A27" s="89"/>
      <c r="B27" s="90"/>
      <c r="C27" s="91"/>
      <c r="D27" s="92"/>
      <c r="E27" s="93"/>
      <c r="F27" s="94"/>
      <c r="G27" s="95"/>
      <c r="H27" s="93"/>
      <c r="I27" s="94"/>
      <c r="J27" s="95"/>
      <c r="K27" s="96"/>
      <c r="L27" s="93"/>
      <c r="M27" s="97"/>
      <c r="N27" s="98"/>
      <c r="O27" s="97"/>
      <c r="P27" s="98"/>
      <c r="Q27" s="97"/>
      <c r="R27" s="98"/>
      <c r="S27" s="97"/>
      <c r="T27" s="98"/>
      <c r="U27" s="97"/>
      <c r="V27" s="98"/>
      <c r="W27" s="93"/>
      <c r="X27" s="99"/>
      <c r="Y27" s="92"/>
      <c r="AA27" s="89"/>
      <c r="AB27" s="90"/>
      <c r="AC27" s="92"/>
      <c r="AD27" s="93"/>
      <c r="AE27" s="94"/>
      <c r="AF27" s="95"/>
      <c r="AG27" s="93"/>
      <c r="AH27" s="94"/>
      <c r="AI27" s="95"/>
      <c r="AJ27" s="266">
        <f>SUM(AJ17:AJ26)</f>
        <v>4</v>
      </c>
    </row>
    <row r="28" spans="1:36" ht="15" thickBot="1" x14ac:dyDescent="0.35">
      <c r="A28" s="51"/>
      <c r="B28" s="52"/>
      <c r="C28" s="34"/>
      <c r="D28" s="47"/>
      <c r="E28" s="54"/>
      <c r="F28" s="55"/>
      <c r="G28" s="57"/>
      <c r="H28" s="54"/>
      <c r="I28" s="55"/>
      <c r="J28" s="57"/>
      <c r="K28" s="61"/>
      <c r="L28" s="54"/>
      <c r="M28" s="58"/>
      <c r="N28" s="53"/>
      <c r="O28" s="58"/>
      <c r="P28" s="53"/>
      <c r="Q28" s="58"/>
      <c r="R28" s="53"/>
      <c r="S28" s="58"/>
      <c r="T28" s="53"/>
      <c r="U28" s="58"/>
      <c r="V28" s="53"/>
      <c r="W28" s="54"/>
      <c r="X28" s="60"/>
      <c r="AA28" s="51"/>
      <c r="AB28" s="52"/>
      <c r="AC28" s="47"/>
      <c r="AD28" s="54"/>
      <c r="AE28" s="55"/>
      <c r="AF28" s="57"/>
      <c r="AG28" s="54"/>
      <c r="AH28" s="55"/>
      <c r="AI28" s="57"/>
      <c r="AJ28" s="145"/>
    </row>
    <row r="29" spans="1:36" ht="15" thickBot="1" x14ac:dyDescent="0.35">
      <c r="A29" s="101" t="s">
        <v>74</v>
      </c>
      <c r="B29" s="102"/>
      <c r="C29" s="103"/>
      <c r="D29" s="104"/>
      <c r="E29" s="102"/>
      <c r="F29" s="103"/>
      <c r="G29" s="105"/>
      <c r="H29" s="102"/>
      <c r="I29" s="103"/>
      <c r="J29" s="105"/>
      <c r="K29" s="101"/>
      <c r="L29" s="102"/>
      <c r="M29" s="106"/>
      <c r="N29" s="107"/>
      <c r="O29" s="106"/>
      <c r="P29" s="107"/>
      <c r="Q29" s="106"/>
      <c r="R29" s="107"/>
      <c r="S29" s="106"/>
      <c r="T29" s="107"/>
      <c r="U29" s="106"/>
      <c r="V29" s="107"/>
      <c r="W29" s="102"/>
      <c r="X29" s="104"/>
      <c r="Y29" s="146" t="s">
        <v>72</v>
      </c>
      <c r="AA29" s="101" t="s">
        <v>74</v>
      </c>
      <c r="AB29" s="102"/>
      <c r="AC29" s="104"/>
      <c r="AD29" s="102"/>
      <c r="AE29" s="103"/>
      <c r="AF29" s="105"/>
      <c r="AG29" s="102"/>
      <c r="AH29" s="103"/>
      <c r="AI29" s="105"/>
      <c r="AJ29" s="152" t="s">
        <v>93</v>
      </c>
    </row>
    <row r="30" spans="1:36" x14ac:dyDescent="0.3">
      <c r="A30" s="32" t="s">
        <v>29</v>
      </c>
      <c r="B30" s="33" t="s">
        <v>25</v>
      </c>
      <c r="C30" s="34">
        <f>Evaluation!C30</f>
        <v>101.49553996155278</v>
      </c>
      <c r="D30" s="35" t="s">
        <v>66</v>
      </c>
      <c r="E30" s="39">
        <f>Evaluation!F30/$C30</f>
        <v>0</v>
      </c>
      <c r="F30" s="40">
        <f>Evaluation!G30/$C30</f>
        <v>5.7728903079351602E-5</v>
      </c>
      <c r="G30" s="42">
        <f>Evaluation!H30/$C30</f>
        <v>7.6795651200840836E-5</v>
      </c>
      <c r="H30" s="39">
        <f>Evaluation!I30/$C30</f>
        <v>0</v>
      </c>
      <c r="I30" s="40">
        <f>Evaluation!J30/$C30</f>
        <v>5.8921943386345192E-5</v>
      </c>
      <c r="J30" s="42">
        <f>Evaluation!K30/$C30</f>
        <v>1.2973378413854136E-4</v>
      </c>
      <c r="K30" s="32" t="e">
        <f>Evaluation!L30/$C30</f>
        <v>#VALUE!</v>
      </c>
      <c r="L30" s="33" t="e">
        <f>Evaluation!M30/$C30</f>
        <v>#VALUE!</v>
      </c>
      <c r="M30" s="43" t="e">
        <f>Evaluation!N30/$C30</f>
        <v>#VALUE!</v>
      </c>
      <c r="N30" s="44" t="e">
        <f>Evaluation!O30/$C30</f>
        <v>#VALUE!</v>
      </c>
      <c r="O30" s="43" t="e">
        <f>Evaluation!P30/$C30</f>
        <v>#VALUE!</v>
      </c>
      <c r="P30" s="44" t="e">
        <f>Evaluation!Q30/$C30</f>
        <v>#VALUE!</v>
      </c>
      <c r="Q30" s="43" t="e">
        <f>Evaluation!R30/$C30</f>
        <v>#VALUE!</v>
      </c>
      <c r="R30" s="44" t="e">
        <f>Evaluation!S30/$C30</f>
        <v>#VALUE!</v>
      </c>
      <c r="S30" s="43" t="e">
        <f>Evaluation!T30/$C30</f>
        <v>#VALUE!</v>
      </c>
      <c r="T30" s="44" t="e">
        <f>Evaluation!U30/$C30</f>
        <v>#VALUE!</v>
      </c>
      <c r="U30" s="43" t="e">
        <f>Evaluation!V30/$C30</f>
        <v>#VALUE!</v>
      </c>
      <c r="V30" s="44" t="e">
        <f>Evaluation!W30/$C30</f>
        <v>#VALUE!</v>
      </c>
      <c r="W30" s="33" t="e">
        <f>Evaluation!X30/$C30</f>
        <v>#VALUE!</v>
      </c>
      <c r="X30" s="35" t="e">
        <f>Evaluation!Y30/$C30</f>
        <v>#VALUE!</v>
      </c>
      <c r="Y30" s="147"/>
      <c r="AA30" s="32" t="s">
        <v>29</v>
      </c>
      <c r="AB30" s="33" t="s">
        <v>25</v>
      </c>
      <c r="AC30" s="35" t="s">
        <v>66</v>
      </c>
      <c r="AD30" s="128">
        <f t="shared" ref="AD30:AI35" si="13">RANK(E30,E$30:E$35)</f>
        <v>4</v>
      </c>
      <c r="AE30" s="129">
        <f t="shared" si="13"/>
        <v>6</v>
      </c>
      <c r="AF30" s="130">
        <f t="shared" si="13"/>
        <v>6</v>
      </c>
      <c r="AG30" s="128">
        <f t="shared" si="13"/>
        <v>5</v>
      </c>
      <c r="AH30" s="129">
        <f t="shared" si="13"/>
        <v>5</v>
      </c>
      <c r="AI30" s="130">
        <f t="shared" si="13"/>
        <v>6</v>
      </c>
      <c r="AJ30" s="191">
        <v>1</v>
      </c>
    </row>
    <row r="31" spans="1:36" x14ac:dyDescent="0.3">
      <c r="A31" s="51" t="s">
        <v>43</v>
      </c>
      <c r="B31" s="52" t="s">
        <v>37</v>
      </c>
      <c r="C31" s="34">
        <f>Evaluation!C31</f>
        <v>79.018206200126698</v>
      </c>
      <c r="D31" s="47" t="s">
        <v>66</v>
      </c>
      <c r="E31" s="54">
        <f>Evaluation!F31/$C31</f>
        <v>6.1834655205522226E-4</v>
      </c>
      <c r="F31" s="55">
        <f>Evaluation!G31/$C31</f>
        <v>2.425736623661411E-4</v>
      </c>
      <c r="G31" s="57">
        <f>Evaluation!H31/$C31</f>
        <v>2.6391643254488565E-4</v>
      </c>
      <c r="H31" s="54">
        <f>Evaluation!I31/$C31</f>
        <v>1.4174277901384399E-3</v>
      </c>
      <c r="I31" s="55">
        <f>Evaluation!J31/$C31</f>
        <v>2.3417960438426358E-4</v>
      </c>
      <c r="J31" s="57">
        <f>Evaluation!K31/$C31</f>
        <v>2.1261951369067167E-4</v>
      </c>
      <c r="K31" s="61">
        <f>Evaluation!L31/$C31</f>
        <v>3.149871160971207E-5</v>
      </c>
      <c r="L31" s="54">
        <f>Evaluation!M31/$C31</f>
        <v>5.3195826508202515E-7</v>
      </c>
      <c r="M31" s="58">
        <f>Evaluation!N31/$C31</f>
        <v>3.6012621890135885E-5</v>
      </c>
      <c r="N31" s="53">
        <f>Evaluation!O31/$C31</f>
        <v>8.5373911982574468E-7</v>
      </c>
      <c r="O31" s="58">
        <f>Evaluation!P31/$C31</f>
        <v>4.2536834927634294E-5</v>
      </c>
      <c r="P31" s="53">
        <f>Evaluation!Q31/$C31</f>
        <v>1.5447839877538986E-6</v>
      </c>
      <c r="Q31" s="58">
        <f>Evaluation!R31/$C31</f>
        <v>1.2709611112072094E-5</v>
      </c>
      <c r="R31" s="53">
        <f>Evaluation!S31/$C31</f>
        <v>4.3422926793709386E-7</v>
      </c>
      <c r="S31" s="58">
        <f>Evaluation!T31/$C31</f>
        <v>1.2372270893777494E-5</v>
      </c>
      <c r="T31" s="53">
        <f>Evaluation!U31/$C31</f>
        <v>0</v>
      </c>
      <c r="U31" s="58">
        <f>Evaluation!V31/$C31</f>
        <v>1.345535636972868E-5</v>
      </c>
      <c r="V31" s="53">
        <f>Evaluation!W31/$C31</f>
        <v>3.2017413407241147E-7</v>
      </c>
      <c r="W31" s="54">
        <f>Evaluation!X31/$C31</f>
        <v>2.5017661018733464E-5</v>
      </c>
      <c r="X31" s="60">
        <f>Evaluation!Y31/$C31</f>
        <v>0</v>
      </c>
      <c r="Y31" s="148"/>
      <c r="AA31" s="51" t="s">
        <v>43</v>
      </c>
      <c r="AB31" s="52" t="s">
        <v>37</v>
      </c>
      <c r="AC31" s="47" t="s">
        <v>66</v>
      </c>
      <c r="AD31" s="120">
        <f t="shared" si="13"/>
        <v>3</v>
      </c>
      <c r="AE31" s="121">
        <f t="shared" si="13"/>
        <v>1</v>
      </c>
      <c r="AF31" s="122">
        <f t="shared" si="13"/>
        <v>1</v>
      </c>
      <c r="AG31" s="120">
        <f t="shared" si="13"/>
        <v>1</v>
      </c>
      <c r="AH31" s="121">
        <f t="shared" si="13"/>
        <v>1</v>
      </c>
      <c r="AI31" s="122">
        <f t="shared" si="13"/>
        <v>3</v>
      </c>
      <c r="AJ31" s="189">
        <v>1</v>
      </c>
    </row>
    <row r="32" spans="1:36" x14ac:dyDescent="0.3">
      <c r="A32" s="51" t="s">
        <v>82</v>
      </c>
      <c r="B32" s="52" t="s">
        <v>37</v>
      </c>
      <c r="C32" s="34">
        <f>Evaluation!C32</f>
        <v>91.336973086565536</v>
      </c>
      <c r="D32" s="47" t="s">
        <v>66</v>
      </c>
      <c r="E32" s="54">
        <f>Evaluation!F32/$C32</f>
        <v>0</v>
      </c>
      <c r="F32" s="55">
        <f>Evaluation!G32/$C32</f>
        <v>1.5573796562783312E-4</v>
      </c>
      <c r="G32" s="57">
        <f>Evaluation!H32/$C32</f>
        <v>2.1566284907914094E-4</v>
      </c>
      <c r="H32" s="54">
        <f>Evaluation!I32/$C32</f>
        <v>1.1998909082141736E-4</v>
      </c>
      <c r="I32" s="55">
        <f>Evaluation!J32/$C32</f>
        <v>1.6112395389062073E-4</v>
      </c>
      <c r="J32" s="57">
        <f>Evaluation!K32/$C32</f>
        <v>2.1282290391560384E-4</v>
      </c>
      <c r="K32" s="61">
        <f>Evaluation!L32/$C32</f>
        <v>6.7731132158672155E-5</v>
      </c>
      <c r="L32" s="54">
        <f>Evaluation!M32/$C32</f>
        <v>0</v>
      </c>
      <c r="M32" s="58">
        <f>Evaluation!N32/$C32</f>
        <v>6.9527452354892083E-5</v>
      </c>
      <c r="N32" s="53">
        <f>Evaluation!O32/$C32</f>
        <v>0</v>
      </c>
      <c r="O32" s="58">
        <f>Evaluation!P32/$C32</f>
        <v>6.3109038669995979E-5</v>
      </c>
      <c r="P32" s="53">
        <f>Evaluation!Q32/$C32</f>
        <v>0</v>
      </c>
      <c r="Q32" s="58">
        <f>Evaluation!R32/$C32</f>
        <v>1.2375898239990552E-5</v>
      </c>
      <c r="R32" s="53">
        <f>Evaluation!S32/$C32</f>
        <v>0</v>
      </c>
      <c r="S32" s="58">
        <f>Evaluation!T32/$C32</f>
        <v>2.3050198481290611E-6</v>
      </c>
      <c r="T32" s="53">
        <f>Evaluation!U32/$C32</f>
        <v>0</v>
      </c>
      <c r="U32" s="58">
        <f>Evaluation!V32/$C32</f>
        <v>3.1843478054596587E-5</v>
      </c>
      <c r="V32" s="53">
        <f>Evaluation!W32/$C32</f>
        <v>0</v>
      </c>
      <c r="W32" s="54">
        <f>Evaluation!X32/$C32</f>
        <v>5.3020118702175033E-5</v>
      </c>
      <c r="X32" s="60">
        <f>Evaluation!Y32/$C32</f>
        <v>0</v>
      </c>
      <c r="Y32" s="148"/>
      <c r="AA32" s="51" t="s">
        <v>82</v>
      </c>
      <c r="AB32" s="52" t="s">
        <v>37</v>
      </c>
      <c r="AC32" s="47" t="s">
        <v>66</v>
      </c>
      <c r="AD32" s="120">
        <f t="shared" ref="AD32" si="14">RANK(E32,E$30:E$35)</f>
        <v>4</v>
      </c>
      <c r="AE32" s="121">
        <f t="shared" ref="AE32" si="15">RANK(F32,F$30:F$35)</f>
        <v>3</v>
      </c>
      <c r="AF32" s="122">
        <f t="shared" ref="AF32" si="16">RANK(G32,G$30:G$35)</f>
        <v>3</v>
      </c>
      <c r="AG32" s="120">
        <f t="shared" ref="AG32" si="17">RANK(H32,H$30:H$35)</f>
        <v>4</v>
      </c>
      <c r="AH32" s="121">
        <f t="shared" ref="AH32" si="18">RANK(I32,I$30:I$35)</f>
        <v>3</v>
      </c>
      <c r="AI32" s="122">
        <f t="shared" ref="AI32" si="19">RANK(J32,J$30:J$35)</f>
        <v>2</v>
      </c>
      <c r="AJ32" s="189">
        <v>0</v>
      </c>
    </row>
    <row r="33" spans="1:36" x14ac:dyDescent="0.3">
      <c r="A33" s="51" t="s">
        <v>53</v>
      </c>
      <c r="B33" s="52" t="s">
        <v>37</v>
      </c>
      <c r="C33" s="34">
        <f>Evaluation!C33</f>
        <v>74.335577372379845</v>
      </c>
      <c r="D33" s="47" t="s">
        <v>66</v>
      </c>
      <c r="E33" s="54">
        <f>Evaluation!F33/$C33</f>
        <v>0</v>
      </c>
      <c r="F33" s="55">
        <f>Evaluation!G33/$C33</f>
        <v>1.3731542845665459E-4</v>
      </c>
      <c r="G33" s="57">
        <f>Evaluation!H33/$C33</f>
        <v>1.9323652474194275E-4</v>
      </c>
      <c r="H33" s="54">
        <f>Evaluation!I33/$C33</f>
        <v>0</v>
      </c>
      <c r="I33" s="55">
        <f>Evaluation!J33/$C33</f>
        <v>1.3731542845665459E-4</v>
      </c>
      <c r="J33" s="57">
        <f>Evaluation!K33/$C33</f>
        <v>1.9566272495753832E-4</v>
      </c>
      <c r="K33" s="61">
        <f>Evaluation!L33/$C33</f>
        <v>1.8600386733801157E-5</v>
      </c>
      <c r="L33" s="54">
        <f>Evaluation!M33/$C33</f>
        <v>2.8385787006012947E-12</v>
      </c>
      <c r="M33" s="58">
        <f>Evaluation!N33/$C33</f>
        <v>1.1448168101067577E-5</v>
      </c>
      <c r="N33" s="53">
        <f>Evaluation!O33/$C33</f>
        <v>5.5347819828284679E-8</v>
      </c>
      <c r="O33" s="58">
        <f>Evaluation!P33/$C33</f>
        <v>2.5592175382863077E-5</v>
      </c>
      <c r="P33" s="53">
        <f>Evaluation!Q33/$C33</f>
        <v>1.0665179411199089E-7</v>
      </c>
      <c r="Q33" s="58">
        <f>Evaluation!R33/$C33</f>
        <v>2.9681844644875121E-6</v>
      </c>
      <c r="R33" s="53">
        <f>Evaluation!S33/$C33</f>
        <v>3.3517808487007928E-7</v>
      </c>
      <c r="S33" s="58">
        <f>Evaluation!T33/$C33</f>
        <v>2.6876477762499255E-6</v>
      </c>
      <c r="T33" s="53">
        <f>Evaluation!U33/$C33</f>
        <v>0</v>
      </c>
      <c r="U33" s="58">
        <f>Evaluation!V33/$C33</f>
        <v>5.1596197289899436E-6</v>
      </c>
      <c r="V33" s="53">
        <f>Evaluation!W33/$C33</f>
        <v>8.0518639407065713E-8</v>
      </c>
      <c r="W33" s="54">
        <f>Evaluation!X33/$C33</f>
        <v>1.1221576647477306E-5</v>
      </c>
      <c r="X33" s="60">
        <f>Evaluation!Y33/$C33</f>
        <v>0</v>
      </c>
      <c r="Y33" s="148"/>
      <c r="AA33" s="51" t="s">
        <v>53</v>
      </c>
      <c r="AB33" s="52" t="s">
        <v>37</v>
      </c>
      <c r="AC33" s="47" t="s">
        <v>66</v>
      </c>
      <c r="AD33" s="120">
        <f t="shared" si="13"/>
        <v>4</v>
      </c>
      <c r="AE33" s="121">
        <f t="shared" si="13"/>
        <v>4</v>
      </c>
      <c r="AF33" s="122">
        <f t="shared" si="13"/>
        <v>4</v>
      </c>
      <c r="AG33" s="120">
        <f t="shared" si="13"/>
        <v>5</v>
      </c>
      <c r="AH33" s="121">
        <f t="shared" si="13"/>
        <v>4</v>
      </c>
      <c r="AI33" s="122">
        <f t="shared" si="13"/>
        <v>4</v>
      </c>
      <c r="AJ33" s="189">
        <v>1</v>
      </c>
    </row>
    <row r="34" spans="1:36" x14ac:dyDescent="0.3">
      <c r="A34" s="51" t="s">
        <v>62</v>
      </c>
      <c r="B34" s="52" t="s">
        <v>37</v>
      </c>
      <c r="C34" s="34">
        <f>Evaluation!C34</f>
        <v>22.641638808372765</v>
      </c>
      <c r="D34" s="47" t="s">
        <v>66</v>
      </c>
      <c r="E34" s="54">
        <f>Evaluation!F34/$C34</f>
        <v>1.4422521228866024E-3</v>
      </c>
      <c r="F34" s="55">
        <f>Evaluation!G34/$C34</f>
        <v>8.2629035928276438E-5</v>
      </c>
      <c r="G34" s="57">
        <f>Evaluation!H34/$C34</f>
        <v>1.5280233922432783E-4</v>
      </c>
      <c r="H34" s="54">
        <f>Evaluation!I34/$C34</f>
        <v>2.2748392142053338E-4</v>
      </c>
      <c r="I34" s="55">
        <f>Evaluation!J34/$C34</f>
        <v>2.7954156540905137E-5</v>
      </c>
      <c r="J34" s="57">
        <f>Evaluation!K34/$C34</f>
        <v>1.7778487562571509E-4</v>
      </c>
      <c r="K34" s="61">
        <f>Evaluation!L34/$C34</f>
        <v>7.3610689757593539E-5</v>
      </c>
      <c r="L34" s="54">
        <f>Evaluation!M34/$C34</f>
        <v>0</v>
      </c>
      <c r="M34" s="58">
        <f>Evaluation!N34/$C34</f>
        <v>1.2360131048162946E-4</v>
      </c>
      <c r="N34" s="53">
        <f>Evaluation!O34/$C34</f>
        <v>0</v>
      </c>
      <c r="O34" s="58">
        <f>Evaluation!P34/$C34</f>
        <v>1.1704386169818195E-4</v>
      </c>
      <c r="P34" s="53">
        <f>Evaluation!Q34/$C34</f>
        <v>0</v>
      </c>
      <c r="Q34" s="58">
        <f>Evaluation!R34/$C34</f>
        <v>4.63529429968109E-5</v>
      </c>
      <c r="R34" s="53">
        <f>Evaluation!S34/$C34</f>
        <v>0</v>
      </c>
      <c r="S34" s="58">
        <f>Evaluation!T34/$C34</f>
        <v>4.9820315295075802E-5</v>
      </c>
      <c r="T34" s="53">
        <f>Evaluation!U34/$C34</f>
        <v>0</v>
      </c>
      <c r="U34" s="58">
        <f>Evaluation!V34/$C34</f>
        <v>4.3513594760984252E-5</v>
      </c>
      <c r="V34" s="53">
        <f>Evaluation!W34/$C34</f>
        <v>0</v>
      </c>
      <c r="W34" s="54">
        <f>Evaluation!X34/$C34</f>
        <v>4.0642036071705432E-5</v>
      </c>
      <c r="X34" s="60">
        <f>Evaluation!Y34/$C34</f>
        <v>0</v>
      </c>
      <c r="Y34" s="148"/>
      <c r="AA34" s="51" t="s">
        <v>62</v>
      </c>
      <c r="AB34" s="52" t="s">
        <v>37</v>
      </c>
      <c r="AC34" s="47" t="s">
        <v>66</v>
      </c>
      <c r="AD34" s="120">
        <f t="shared" si="13"/>
        <v>1</v>
      </c>
      <c r="AE34" s="121">
        <f t="shared" si="13"/>
        <v>5</v>
      </c>
      <c r="AF34" s="122">
        <f t="shared" si="13"/>
        <v>5</v>
      </c>
      <c r="AG34" s="120">
        <f t="shared" si="13"/>
        <v>3</v>
      </c>
      <c r="AH34" s="121">
        <f t="shared" si="13"/>
        <v>6</v>
      </c>
      <c r="AI34" s="122">
        <f t="shared" si="13"/>
        <v>5</v>
      </c>
      <c r="AJ34" s="189">
        <v>0</v>
      </c>
    </row>
    <row r="35" spans="1:36" ht="15" thickBot="1" x14ac:dyDescent="0.35">
      <c r="A35" s="51" t="s">
        <v>63</v>
      </c>
      <c r="B35" s="52" t="s">
        <v>37</v>
      </c>
      <c r="C35" s="34">
        <f>Evaluation!C35</f>
        <v>45.330448118318941</v>
      </c>
      <c r="D35" s="47" t="s">
        <v>66</v>
      </c>
      <c r="E35" s="54">
        <f>Evaluation!F35/$C35</f>
        <v>1.1596839219971892E-3</v>
      </c>
      <c r="F35" s="55">
        <f>Evaluation!G35/$C35</f>
        <v>2.3281464443795821E-4</v>
      </c>
      <c r="G35" s="57">
        <f>Evaluation!H35/$C35</f>
        <v>2.1900338673515695E-4</v>
      </c>
      <c r="H35" s="54">
        <f>Evaluation!I35/$C35</f>
        <v>2.6519740978965105E-4</v>
      </c>
      <c r="I35" s="55">
        <f>Evaluation!J35/$C35</f>
        <v>2.0386039809101162E-4</v>
      </c>
      <c r="J35" s="57">
        <f>Evaluation!K35/$C35</f>
        <v>2.2305346683174025E-4</v>
      </c>
      <c r="K35" s="61">
        <f>Evaluation!L35/$C35</f>
        <v>6.8480961855113266E-5</v>
      </c>
      <c r="L35" s="54">
        <f>Evaluation!M35/$C35</f>
        <v>0</v>
      </c>
      <c r="M35" s="58">
        <f>Evaluation!N35/$C35</f>
        <v>1.1507739491696093E-4</v>
      </c>
      <c r="N35" s="53">
        <f>Evaluation!O35/$C35</f>
        <v>0</v>
      </c>
      <c r="O35" s="58">
        <f>Evaluation!P35/$C35</f>
        <v>1.0735061244071095E-4</v>
      </c>
      <c r="P35" s="53">
        <f>Evaluation!Q35/$C35</f>
        <v>0</v>
      </c>
      <c r="Q35" s="58">
        <f>Evaluation!R35/$C35</f>
        <v>4.2802738917480447E-5</v>
      </c>
      <c r="R35" s="53">
        <f>Evaluation!S35/$C35</f>
        <v>0</v>
      </c>
      <c r="S35" s="58">
        <f>Evaluation!T35/$C35</f>
        <v>4.6810025732984673E-5</v>
      </c>
      <c r="T35" s="53">
        <f>Evaluation!U35/$C35</f>
        <v>0</v>
      </c>
      <c r="U35" s="58">
        <f>Evaluation!V35/$C35</f>
        <v>4.0117803689792352E-5</v>
      </c>
      <c r="V35" s="53">
        <f>Evaluation!W35/$C35</f>
        <v>0</v>
      </c>
      <c r="W35" s="54">
        <f>Evaluation!X35/$C35</f>
        <v>3.6130304420131187E-5</v>
      </c>
      <c r="X35" s="60">
        <f>Evaluation!Y35/$C35</f>
        <v>0</v>
      </c>
      <c r="Y35" s="149"/>
      <c r="AA35" s="51" t="s">
        <v>63</v>
      </c>
      <c r="AB35" s="52" t="s">
        <v>37</v>
      </c>
      <c r="AC35" s="47" t="s">
        <v>66</v>
      </c>
      <c r="AD35" s="120">
        <f t="shared" si="13"/>
        <v>2</v>
      </c>
      <c r="AE35" s="121">
        <f t="shared" si="13"/>
        <v>2</v>
      </c>
      <c r="AF35" s="122">
        <f t="shared" si="13"/>
        <v>2</v>
      </c>
      <c r="AG35" s="120">
        <f t="shared" si="13"/>
        <v>2</v>
      </c>
      <c r="AH35" s="121">
        <f t="shared" si="13"/>
        <v>2</v>
      </c>
      <c r="AI35" s="122">
        <f t="shared" si="13"/>
        <v>1</v>
      </c>
      <c r="AJ35" s="190">
        <v>1</v>
      </c>
    </row>
    <row r="36" spans="1:36" ht="15" thickBot="1" x14ac:dyDescent="0.35">
      <c r="A36" s="89"/>
      <c r="B36" s="90"/>
      <c r="C36" s="91"/>
      <c r="D36" s="92"/>
      <c r="E36" s="93"/>
      <c r="F36" s="94"/>
      <c r="G36" s="95"/>
      <c r="H36" s="93"/>
      <c r="I36" s="94"/>
      <c r="J36" s="95"/>
      <c r="K36" s="96"/>
      <c r="L36" s="93"/>
      <c r="M36" s="97"/>
      <c r="N36" s="98"/>
      <c r="O36" s="97"/>
      <c r="P36" s="98"/>
      <c r="Q36" s="97"/>
      <c r="R36" s="98"/>
      <c r="S36" s="97"/>
      <c r="T36" s="98"/>
      <c r="U36" s="97"/>
      <c r="V36" s="98"/>
      <c r="W36" s="93"/>
      <c r="X36" s="99"/>
      <c r="Y36" s="92"/>
      <c r="AA36" s="89"/>
      <c r="AB36" s="90"/>
      <c r="AC36" s="92"/>
      <c r="AD36" s="93"/>
      <c r="AE36" s="94"/>
      <c r="AF36" s="95"/>
      <c r="AG36" s="93"/>
      <c r="AH36" s="94"/>
      <c r="AI36" s="95"/>
      <c r="AJ36" s="266">
        <f>SUM(AJ30:AJ35)</f>
        <v>4</v>
      </c>
    </row>
    <row r="37" spans="1:36" ht="15" thickBot="1" x14ac:dyDescent="0.35">
      <c r="A37" s="51"/>
      <c r="B37" s="52"/>
      <c r="C37" s="34"/>
      <c r="D37" s="47"/>
      <c r="E37" s="54"/>
      <c r="F37" s="55"/>
      <c r="G37" s="57"/>
      <c r="H37" s="54"/>
      <c r="I37" s="55"/>
      <c r="J37" s="57"/>
      <c r="K37" s="61"/>
      <c r="L37" s="54"/>
      <c r="M37" s="58"/>
      <c r="N37" s="53"/>
      <c r="O37" s="58"/>
      <c r="P37" s="53"/>
      <c r="Q37" s="58"/>
      <c r="R37" s="53"/>
      <c r="S37" s="58"/>
      <c r="T37" s="53"/>
      <c r="U37" s="58"/>
      <c r="V37" s="53"/>
      <c r="W37" s="54"/>
      <c r="X37" s="60"/>
      <c r="AA37" s="51"/>
      <c r="AB37" s="52"/>
      <c r="AC37" s="47"/>
      <c r="AD37" s="54"/>
      <c r="AE37" s="55"/>
      <c r="AF37" s="57"/>
      <c r="AG37" s="54"/>
      <c r="AH37" s="55"/>
      <c r="AI37" s="57"/>
      <c r="AJ37" s="145"/>
    </row>
    <row r="38" spans="1:36" ht="15" thickBot="1" x14ac:dyDescent="0.35">
      <c r="A38" s="101" t="s">
        <v>71</v>
      </c>
      <c r="B38" s="102"/>
      <c r="C38" s="103"/>
      <c r="D38" s="104"/>
      <c r="E38" s="102"/>
      <c r="F38" s="103"/>
      <c r="G38" s="105"/>
      <c r="H38" s="102"/>
      <c r="I38" s="103"/>
      <c r="J38" s="105"/>
      <c r="K38" s="101"/>
      <c r="L38" s="102"/>
      <c r="M38" s="106"/>
      <c r="N38" s="107"/>
      <c r="O38" s="106"/>
      <c r="P38" s="107"/>
      <c r="Q38" s="106"/>
      <c r="R38" s="107"/>
      <c r="S38" s="106"/>
      <c r="T38" s="107"/>
      <c r="U38" s="106"/>
      <c r="V38" s="107"/>
      <c r="W38" s="102"/>
      <c r="X38" s="104"/>
      <c r="Y38" s="146" t="s">
        <v>72</v>
      </c>
      <c r="AA38" s="101" t="s">
        <v>71</v>
      </c>
      <c r="AB38" s="102"/>
      <c r="AC38" s="104"/>
      <c r="AD38" s="102"/>
      <c r="AE38" s="103"/>
      <c r="AF38" s="105"/>
      <c r="AG38" s="102"/>
      <c r="AH38" s="103"/>
      <c r="AI38" s="105"/>
      <c r="AJ38" s="152" t="s">
        <v>93</v>
      </c>
    </row>
    <row r="39" spans="1:36" x14ac:dyDescent="0.3">
      <c r="A39" s="73" t="s">
        <v>41</v>
      </c>
      <c r="B39" s="74" t="s">
        <v>37</v>
      </c>
      <c r="C39" s="23">
        <f>Evaluation!C39</f>
        <v>85.373403217248836</v>
      </c>
      <c r="D39" s="75" t="s">
        <v>67</v>
      </c>
      <c r="E39" s="78">
        <f>Evaluation!F39/$C39</f>
        <v>1.3042412278173394E-4</v>
      </c>
      <c r="F39" s="79">
        <f>Evaluation!G39/$C39</f>
        <v>2.7034486807627265E-4</v>
      </c>
      <c r="G39" s="80">
        <f>Evaluation!H39/$C39</f>
        <v>1.8806457169117383E-4</v>
      </c>
      <c r="H39" s="78">
        <f>Evaluation!I39/$C39</f>
        <v>5.955912213340916E-4</v>
      </c>
      <c r="I39" s="79">
        <f>Evaluation!J39/$C39</f>
        <v>2.7964688712611929E-4</v>
      </c>
      <c r="J39" s="80">
        <f>Evaluation!K39/$C39</f>
        <v>2.3325483447847345E-4</v>
      </c>
      <c r="K39" s="81">
        <f>Evaluation!L39/$C39</f>
        <v>2.5946055042092746E-5</v>
      </c>
      <c r="L39" s="78">
        <f>Evaluation!M39/$C39</f>
        <v>0</v>
      </c>
      <c r="M39" s="76">
        <f>Evaluation!N39/$C39</f>
        <v>3.2042436339457305E-5</v>
      </c>
      <c r="N39" s="77">
        <f>Evaluation!O39/$C39</f>
        <v>8.57623011434527E-6</v>
      </c>
      <c r="O39" s="76">
        <f>Evaluation!P39/$C39</f>
        <v>1.4944641467631843E-5</v>
      </c>
      <c r="P39" s="77">
        <f>Evaluation!Q39/$C39</f>
        <v>2.0687072087977374E-6</v>
      </c>
      <c r="Q39" s="76">
        <f>Evaluation!R39/$C39</f>
        <v>1.4184698447391042E-5</v>
      </c>
      <c r="R39" s="77">
        <f>Evaluation!S39/$C39</f>
        <v>2.6347172458873337E-5</v>
      </c>
      <c r="S39" s="76">
        <f>Evaluation!T39/$C39</f>
        <v>1.6024387379980501E-5</v>
      </c>
      <c r="T39" s="77">
        <f>Evaluation!U39/$C39</f>
        <v>0</v>
      </c>
      <c r="U39" s="76">
        <f>Evaluation!V39/$C39</f>
        <v>3.8034420930664798E-6</v>
      </c>
      <c r="V39" s="77">
        <f>Evaluation!W39/$C39</f>
        <v>8.5682881206203456E-6</v>
      </c>
      <c r="W39" s="78">
        <f>Evaluation!X39/$C39</f>
        <v>2.5469593141609595E-6</v>
      </c>
      <c r="X39" s="82">
        <f>Evaluation!Y39/$C39</f>
        <v>4.8484310038286775E-7</v>
      </c>
      <c r="Y39" s="147"/>
      <c r="AA39" s="73" t="s">
        <v>41</v>
      </c>
      <c r="AB39" s="74" t="s">
        <v>37</v>
      </c>
      <c r="AC39" s="75" t="s">
        <v>67</v>
      </c>
      <c r="AD39" s="138">
        <f t="shared" ref="AD39:AI47" si="20">RANK(E39,E$39:E$47)</f>
        <v>5</v>
      </c>
      <c r="AE39" s="139">
        <f t="shared" si="20"/>
        <v>2</v>
      </c>
      <c r="AF39" s="140">
        <f t="shared" si="20"/>
        <v>1</v>
      </c>
      <c r="AG39" s="138">
        <f t="shared" si="20"/>
        <v>3</v>
      </c>
      <c r="AH39" s="139">
        <f t="shared" si="20"/>
        <v>2</v>
      </c>
      <c r="AI39" s="140">
        <f t="shared" si="20"/>
        <v>2</v>
      </c>
      <c r="AJ39" s="191">
        <v>1</v>
      </c>
    </row>
    <row r="40" spans="1:36" x14ac:dyDescent="0.3">
      <c r="A40" s="32" t="s">
        <v>30</v>
      </c>
      <c r="B40" s="33" t="s">
        <v>25</v>
      </c>
      <c r="C40" s="34">
        <f>Evaluation!C40</f>
        <v>137.02318723869843</v>
      </c>
      <c r="D40" s="47" t="s">
        <v>67</v>
      </c>
      <c r="E40" s="39">
        <f>Evaluation!F40/$C40</f>
        <v>1.1374303662380548E-4</v>
      </c>
      <c r="F40" s="40">
        <f>Evaluation!G40/$C40</f>
        <v>8.5371930941517836E-5</v>
      </c>
      <c r="G40" s="42">
        <f>Evaluation!H40/$C40</f>
        <v>5.9429313437105219E-5</v>
      </c>
      <c r="H40" s="39">
        <f>Evaluation!I40/$C40</f>
        <v>3.3064905480184072E-4</v>
      </c>
      <c r="I40" s="40">
        <f>Evaluation!J40/$C40</f>
        <v>8.5982727849994228E-5</v>
      </c>
      <c r="J40" s="42">
        <f>Evaluation!K40/$C40</f>
        <v>1.2747978834981943E-4</v>
      </c>
      <c r="K40" s="32" t="e">
        <f>Evaluation!L40/$C40</f>
        <v>#VALUE!</v>
      </c>
      <c r="L40" s="33" t="e">
        <f>Evaluation!M40/$C40</f>
        <v>#VALUE!</v>
      </c>
      <c r="M40" s="43" t="e">
        <f>Evaluation!N40/$C40</f>
        <v>#VALUE!</v>
      </c>
      <c r="N40" s="44" t="e">
        <f>Evaluation!O40/$C40</f>
        <v>#VALUE!</v>
      </c>
      <c r="O40" s="43" t="e">
        <f>Evaluation!P40/$C40</f>
        <v>#VALUE!</v>
      </c>
      <c r="P40" s="44" t="e">
        <f>Evaluation!Q40/$C40</f>
        <v>#VALUE!</v>
      </c>
      <c r="Q40" s="43" t="e">
        <f>Evaluation!R40/$C40</f>
        <v>#VALUE!</v>
      </c>
      <c r="R40" s="44" t="e">
        <f>Evaluation!S40/$C40</f>
        <v>#VALUE!</v>
      </c>
      <c r="S40" s="43" t="e">
        <f>Evaluation!T40/$C40</f>
        <v>#VALUE!</v>
      </c>
      <c r="T40" s="44" t="e">
        <f>Evaluation!U40/$C40</f>
        <v>#VALUE!</v>
      </c>
      <c r="U40" s="43" t="e">
        <f>Evaluation!V40/$C40</f>
        <v>#VALUE!</v>
      </c>
      <c r="V40" s="44" t="e">
        <f>Evaluation!W40/$C40</f>
        <v>#VALUE!</v>
      </c>
      <c r="W40" s="33" t="e">
        <f>Evaluation!X40/$C40</f>
        <v>#VALUE!</v>
      </c>
      <c r="X40" s="35" t="e">
        <f>Evaluation!Y40/$C40</f>
        <v>#VALUE!</v>
      </c>
      <c r="Y40" s="148"/>
      <c r="AA40" s="32" t="s">
        <v>30</v>
      </c>
      <c r="AB40" s="33" t="s">
        <v>25</v>
      </c>
      <c r="AC40" s="47" t="s">
        <v>67</v>
      </c>
      <c r="AD40" s="128">
        <f t="shared" si="20"/>
        <v>6</v>
      </c>
      <c r="AE40" s="129">
        <f t="shared" si="20"/>
        <v>6</v>
      </c>
      <c r="AF40" s="130">
        <f t="shared" si="20"/>
        <v>5</v>
      </c>
      <c r="AG40" s="128">
        <f t="shared" si="20"/>
        <v>4</v>
      </c>
      <c r="AH40" s="129">
        <f t="shared" si="20"/>
        <v>6</v>
      </c>
      <c r="AI40" s="130">
        <f t="shared" si="20"/>
        <v>6</v>
      </c>
      <c r="AJ40" s="189">
        <v>1</v>
      </c>
    </row>
    <row r="41" spans="1:36" x14ac:dyDescent="0.3">
      <c r="A41" s="45" t="s">
        <v>33</v>
      </c>
      <c r="B41" s="46" t="s">
        <v>25</v>
      </c>
      <c r="C41" s="34">
        <f>Evaluation!C41</f>
        <v>925.07457039227711</v>
      </c>
      <c r="D41" s="47" t="s">
        <v>67</v>
      </c>
      <c r="E41" s="39">
        <f>Evaluation!F41/$C41</f>
        <v>-3.2853951748155617E-18</v>
      </c>
      <c r="F41" s="40">
        <f>Evaluation!G41/$C41</f>
        <v>2.108629834844851E-5</v>
      </c>
      <c r="G41" s="42">
        <f>Evaluation!H41/$C41</f>
        <v>5.1298848120671072E-6</v>
      </c>
      <c r="H41" s="39">
        <f>Evaluation!I41/$C41</f>
        <v>-2.1728826648047888E-5</v>
      </c>
      <c r="I41" s="40">
        <f>Evaluation!J41/$C41</f>
        <v>2.0353603913314816E-5</v>
      </c>
      <c r="J41" s="42">
        <f>Evaluation!K41/$C41</f>
        <v>3.4961665766664766E-5</v>
      </c>
      <c r="K41" s="32" t="e">
        <f>Evaluation!L41/$C41</f>
        <v>#VALUE!</v>
      </c>
      <c r="L41" s="33" t="e">
        <f>Evaluation!M41/$C41</f>
        <v>#VALUE!</v>
      </c>
      <c r="M41" s="43" t="e">
        <f>Evaluation!N41/$C41</f>
        <v>#VALUE!</v>
      </c>
      <c r="N41" s="44" t="e">
        <f>Evaluation!O41/$C41</f>
        <v>#VALUE!</v>
      </c>
      <c r="O41" s="43" t="e">
        <f>Evaluation!P41/$C41</f>
        <v>#VALUE!</v>
      </c>
      <c r="P41" s="44" t="e">
        <f>Evaluation!Q41/$C41</f>
        <v>#VALUE!</v>
      </c>
      <c r="Q41" s="43" t="e">
        <f>Evaluation!R41/$C41</f>
        <v>#VALUE!</v>
      </c>
      <c r="R41" s="44" t="e">
        <f>Evaluation!S41/$C41</f>
        <v>#VALUE!</v>
      </c>
      <c r="S41" s="43" t="e">
        <f>Evaluation!T41/$C41</f>
        <v>#VALUE!</v>
      </c>
      <c r="T41" s="44" t="e">
        <f>Evaluation!U41/$C41</f>
        <v>#VALUE!</v>
      </c>
      <c r="U41" s="43" t="e">
        <f>Evaluation!V41/$C41</f>
        <v>#VALUE!</v>
      </c>
      <c r="V41" s="44" t="e">
        <f>Evaluation!W41/$C41</f>
        <v>#VALUE!</v>
      </c>
      <c r="W41" s="33" t="e">
        <f>Evaluation!X41/$C41</f>
        <v>#VALUE!</v>
      </c>
      <c r="X41" s="35" t="e">
        <f>Evaluation!Y41/$C41</f>
        <v>#VALUE!</v>
      </c>
      <c r="Y41" s="148"/>
      <c r="AA41" s="154" t="s">
        <v>96</v>
      </c>
      <c r="AB41" s="46" t="s">
        <v>25</v>
      </c>
      <c r="AC41" s="47" t="s">
        <v>67</v>
      </c>
      <c r="AD41" s="128">
        <f t="shared" si="20"/>
        <v>9</v>
      </c>
      <c r="AE41" s="129">
        <f t="shared" si="20"/>
        <v>9</v>
      </c>
      <c r="AF41" s="130">
        <f t="shared" si="20"/>
        <v>9</v>
      </c>
      <c r="AG41" s="128">
        <f t="shared" si="20"/>
        <v>9</v>
      </c>
      <c r="AH41" s="129">
        <f t="shared" si="20"/>
        <v>9</v>
      </c>
      <c r="AI41" s="130">
        <f t="shared" si="20"/>
        <v>9</v>
      </c>
      <c r="AJ41" s="189">
        <v>1</v>
      </c>
    </row>
    <row r="42" spans="1:36" ht="33.75" customHeight="1" x14ac:dyDescent="0.3">
      <c r="A42" s="62" t="s">
        <v>70</v>
      </c>
      <c r="B42" s="52" t="s">
        <v>37</v>
      </c>
      <c r="C42" s="34">
        <f>Evaluation!C42</f>
        <v>687.43069920901894</v>
      </c>
      <c r="D42" s="47" t="s">
        <v>67</v>
      </c>
      <c r="E42" s="54">
        <f>Evaluation!F42/$C42</f>
        <v>1.996862520251628E-5</v>
      </c>
      <c r="F42" s="55">
        <f>Evaluation!G42/$C42</f>
        <v>5.8178703044656994E-5</v>
      </c>
      <c r="G42" s="57">
        <f>Evaluation!H42/$C42</f>
        <v>2.475712699740683E-5</v>
      </c>
      <c r="H42" s="54">
        <f>Evaluation!I42/$C42</f>
        <v>6.6475742526464724E-6</v>
      </c>
      <c r="I42" s="55">
        <f>Evaluation!J42/$C42</f>
        <v>5.8131173496543307E-5</v>
      </c>
      <c r="J42" s="57">
        <f>Evaluation!K42/$C42</f>
        <v>6.6086248177464545E-5</v>
      </c>
      <c r="K42" s="61">
        <f>Evaluation!L42/$C42</f>
        <v>5.5948833128368243E-8</v>
      </c>
      <c r="L42" s="54">
        <f>Evaluation!M42/$C42</f>
        <v>7.9672870162966525E-9</v>
      </c>
      <c r="M42" s="58">
        <f>Evaluation!N42/$C42</f>
        <v>5.8492520700045135E-8</v>
      </c>
      <c r="N42" s="53">
        <f>Evaluation!O42/$C42</f>
        <v>3.8158122090757345E-7</v>
      </c>
      <c r="O42" s="58">
        <f>Evaluation!P42/$C42</f>
        <v>2.1530103174027561E-6</v>
      </c>
      <c r="P42" s="53">
        <f>Evaluation!Q42/$C42</f>
        <v>1.7970982505082821E-7</v>
      </c>
      <c r="Q42" s="58">
        <f>Evaluation!R42/$C42</f>
        <v>5.182767860174888E-5</v>
      </c>
      <c r="R42" s="53">
        <f>Evaluation!S42/$C42</f>
        <v>5.9498120093350697E-7</v>
      </c>
      <c r="S42" s="58">
        <f>Evaluation!T42/$C42</f>
        <v>6.0193887472144374E-8</v>
      </c>
      <c r="T42" s="53">
        <f>Evaluation!U42/$C42</f>
        <v>0</v>
      </c>
      <c r="U42" s="58">
        <f>Evaluation!V42/$C42</f>
        <v>1.6293826031026929E-6</v>
      </c>
      <c r="V42" s="53">
        <f>Evaluation!W42/$C42</f>
        <v>4.4209161338228994E-7</v>
      </c>
      <c r="W42" s="54">
        <f>Evaluation!X42/$C42</f>
        <v>3.963575213139306E-8</v>
      </c>
      <c r="X42" s="60">
        <f>Evaluation!Y42/$C42</f>
        <v>0</v>
      </c>
      <c r="Y42" s="148"/>
      <c r="AA42" s="155" t="s">
        <v>97</v>
      </c>
      <c r="AB42" s="52" t="s">
        <v>37</v>
      </c>
      <c r="AC42" s="47" t="s">
        <v>67</v>
      </c>
      <c r="AD42" s="120">
        <f t="shared" si="20"/>
        <v>7</v>
      </c>
      <c r="AE42" s="121">
        <f t="shared" si="20"/>
        <v>8</v>
      </c>
      <c r="AF42" s="122">
        <f t="shared" si="20"/>
        <v>8</v>
      </c>
      <c r="AG42" s="120">
        <f t="shared" si="20"/>
        <v>7</v>
      </c>
      <c r="AH42" s="121">
        <f t="shared" si="20"/>
        <v>8</v>
      </c>
      <c r="AI42" s="122">
        <f t="shared" si="20"/>
        <v>8</v>
      </c>
      <c r="AJ42" s="189">
        <v>1</v>
      </c>
    </row>
    <row r="43" spans="1:36" x14ac:dyDescent="0.3">
      <c r="A43" s="32" t="s">
        <v>32</v>
      </c>
      <c r="B43" s="33" t="s">
        <v>25</v>
      </c>
      <c r="C43" s="34">
        <f>Evaluation!C43</f>
        <v>107.79542960772275</v>
      </c>
      <c r="D43" s="47" t="s">
        <v>67</v>
      </c>
      <c r="E43" s="39">
        <f>Evaluation!F43/$C43</f>
        <v>3.5142325498790748E-4</v>
      </c>
      <c r="F43" s="40">
        <f>Evaluation!G43/$C43</f>
        <v>2.8364102267829447E-4</v>
      </c>
      <c r="G43" s="42">
        <f>Evaluation!H43/$C43</f>
        <v>4.2627574471015358E-5</v>
      </c>
      <c r="H43" s="39">
        <f>Evaluation!I43/$C43</f>
        <v>2.4236243394124365E-4</v>
      </c>
      <c r="I43" s="40">
        <f>Evaluation!J43/$C43</f>
        <v>2.8950282075034417E-4</v>
      </c>
      <c r="J43" s="42">
        <f>Evaluation!K43/$C43</f>
        <v>8.4191356319088243E-5</v>
      </c>
      <c r="K43" s="32" t="e">
        <f>Evaluation!L43/$C43</f>
        <v>#VALUE!</v>
      </c>
      <c r="L43" s="33" t="e">
        <f>Evaluation!M43/$C43</f>
        <v>#VALUE!</v>
      </c>
      <c r="M43" s="43" t="e">
        <f>Evaluation!N43/$C43</f>
        <v>#VALUE!</v>
      </c>
      <c r="N43" s="44" t="e">
        <f>Evaluation!O43/$C43</f>
        <v>#VALUE!</v>
      </c>
      <c r="O43" s="43" t="e">
        <f>Evaluation!P43/$C43</f>
        <v>#VALUE!</v>
      </c>
      <c r="P43" s="44" t="e">
        <f>Evaluation!Q43/$C43</f>
        <v>#VALUE!</v>
      </c>
      <c r="Q43" s="43" t="e">
        <f>Evaluation!R43/$C43</f>
        <v>#VALUE!</v>
      </c>
      <c r="R43" s="44" t="e">
        <f>Evaluation!S43/$C43</f>
        <v>#VALUE!</v>
      </c>
      <c r="S43" s="43" t="e">
        <f>Evaluation!T43/$C43</f>
        <v>#VALUE!</v>
      </c>
      <c r="T43" s="44" t="e">
        <f>Evaluation!U43/$C43</f>
        <v>#VALUE!</v>
      </c>
      <c r="U43" s="43" t="e">
        <f>Evaluation!V43/$C43</f>
        <v>#VALUE!</v>
      </c>
      <c r="V43" s="44" t="e">
        <f>Evaluation!W43/$C43</f>
        <v>#VALUE!</v>
      </c>
      <c r="W43" s="33" t="e">
        <f>Evaluation!X43/$C43</f>
        <v>#VALUE!</v>
      </c>
      <c r="X43" s="35" t="e">
        <f>Evaluation!Y43/$C43</f>
        <v>#VALUE!</v>
      </c>
      <c r="Y43" s="148"/>
      <c r="AA43" s="32" t="s">
        <v>32</v>
      </c>
      <c r="AB43" s="33" t="s">
        <v>25</v>
      </c>
      <c r="AC43" s="47" t="s">
        <v>67</v>
      </c>
      <c r="AD43" s="128">
        <f t="shared" si="20"/>
        <v>4</v>
      </c>
      <c r="AE43" s="129">
        <f t="shared" si="20"/>
        <v>1</v>
      </c>
      <c r="AF43" s="130">
        <f t="shared" si="20"/>
        <v>7</v>
      </c>
      <c r="AG43" s="128">
        <f t="shared" si="20"/>
        <v>5</v>
      </c>
      <c r="AH43" s="129">
        <f t="shared" si="20"/>
        <v>1</v>
      </c>
      <c r="AI43" s="130">
        <f t="shared" si="20"/>
        <v>7</v>
      </c>
      <c r="AJ43" s="189">
        <v>1</v>
      </c>
    </row>
    <row r="44" spans="1:36" x14ac:dyDescent="0.3">
      <c r="A44" s="51" t="s">
        <v>57</v>
      </c>
      <c r="B44" s="52" t="s">
        <v>37</v>
      </c>
      <c r="C44" s="34">
        <f>Evaluation!C44</f>
        <v>26.593810021275132</v>
      </c>
      <c r="D44" s="47" t="s">
        <v>67</v>
      </c>
      <c r="E44" s="54">
        <f>Evaluation!F44/$C44</f>
        <v>5.6847348436418733E-4</v>
      </c>
      <c r="F44" s="55">
        <f>Evaluation!G44/$C44</f>
        <v>1.3272881171257572E-4</v>
      </c>
      <c r="G44" s="57">
        <f>Evaluation!H44/$C44</f>
        <v>5.6803806674826917E-5</v>
      </c>
      <c r="H44" s="54">
        <f>Evaluation!I44/$C44</f>
        <v>0</v>
      </c>
      <c r="I44" s="55">
        <f>Evaluation!J44/$C44</f>
        <v>1.071426800085851E-4</v>
      </c>
      <c r="J44" s="57">
        <f>Evaluation!K44/$C44</f>
        <v>2.1408745185620448E-4</v>
      </c>
      <c r="K44" s="61">
        <f>Evaluation!L44/$C44</f>
        <v>2.1049747972132615E-8</v>
      </c>
      <c r="L44" s="54">
        <f>Evaluation!M44/$C44</f>
        <v>0</v>
      </c>
      <c r="M44" s="58">
        <f>Evaluation!N44/$C44</f>
        <v>1.6777576938652868E-8</v>
      </c>
      <c r="N44" s="53">
        <f>Evaluation!O44/$C44</f>
        <v>1.7565668612830107E-6</v>
      </c>
      <c r="O44" s="58">
        <f>Evaluation!P44/$C44</f>
        <v>1.1999028511536351E-6</v>
      </c>
      <c r="P44" s="53">
        <f>Evaluation!Q44/$C44</f>
        <v>0</v>
      </c>
      <c r="Q44" s="58">
        <f>Evaluation!R44/$C44</f>
        <v>4.0969568532170479E-5</v>
      </c>
      <c r="R44" s="53">
        <f>Evaluation!S44/$C44</f>
        <v>0</v>
      </c>
      <c r="S44" s="58">
        <f>Evaluation!T44/$C44</f>
        <v>1.2739553261606158E-6</v>
      </c>
      <c r="T44" s="53">
        <f>Evaluation!U44/$C44</f>
        <v>0</v>
      </c>
      <c r="U44" s="58">
        <f>Evaluation!V44/$C44</f>
        <v>7.3911977041120673E-7</v>
      </c>
      <c r="V44" s="53">
        <f>Evaluation!W44/$C44</f>
        <v>1.7013194211681053E-7</v>
      </c>
      <c r="W44" s="54">
        <f>Evaluation!X44/$C44</f>
        <v>2.1514523012068513E-8</v>
      </c>
      <c r="X44" s="60">
        <f>Evaluation!Y44/$C44</f>
        <v>0</v>
      </c>
      <c r="Y44" s="148"/>
      <c r="AA44" s="51" t="s">
        <v>90</v>
      </c>
      <c r="AB44" s="52" t="s">
        <v>37</v>
      </c>
      <c r="AC44" s="47" t="s">
        <v>67</v>
      </c>
      <c r="AD44" s="120">
        <f t="shared" si="20"/>
        <v>3</v>
      </c>
      <c r="AE44" s="121">
        <f t="shared" si="20"/>
        <v>5</v>
      </c>
      <c r="AF44" s="122">
        <f t="shared" si="20"/>
        <v>6</v>
      </c>
      <c r="AG44" s="120">
        <f t="shared" si="20"/>
        <v>8</v>
      </c>
      <c r="AH44" s="121">
        <f t="shared" si="20"/>
        <v>5</v>
      </c>
      <c r="AI44" s="122">
        <f t="shared" si="20"/>
        <v>4</v>
      </c>
      <c r="AJ44" s="189">
        <v>1</v>
      </c>
    </row>
    <row r="45" spans="1:36" x14ac:dyDescent="0.3">
      <c r="A45" s="51" t="s">
        <v>58</v>
      </c>
      <c r="B45" s="52" t="s">
        <v>37</v>
      </c>
      <c r="C45" s="34">
        <f>Evaluation!C45</f>
        <v>10.955490769705944</v>
      </c>
      <c r="D45" s="47" t="s">
        <v>67</v>
      </c>
      <c r="E45" s="54">
        <f>Evaluation!F45/$C45</f>
        <v>1.2168628106242864E-3</v>
      </c>
      <c r="F45" s="55">
        <f>Evaluation!G45/$C45</f>
        <v>1.5017448869841243E-4</v>
      </c>
      <c r="G45" s="57">
        <f>Evaluation!H45/$C45</f>
        <v>7.3424845589955187E-5</v>
      </c>
      <c r="H45" s="54">
        <f>Evaluation!I45/$C45</f>
        <v>1.2168628106242864E-3</v>
      </c>
      <c r="I45" s="55">
        <f>Evaluation!J45/$C45</f>
        <v>1.5017448869841243E-4</v>
      </c>
      <c r="J45" s="57">
        <f>Evaluation!K45/$C45</f>
        <v>2.0914718892127898E-4</v>
      </c>
      <c r="K45" s="61">
        <f>Evaluation!L45/$C45</f>
        <v>1.6875555473980935E-8</v>
      </c>
      <c r="L45" s="54">
        <f>Evaluation!M45/$C45</f>
        <v>0</v>
      </c>
      <c r="M45" s="58">
        <f>Evaluation!N45/$C45</f>
        <v>1.5399348540383432E-8</v>
      </c>
      <c r="N45" s="53">
        <f>Evaluation!O45/$C45</f>
        <v>3.2544616813192765E-6</v>
      </c>
      <c r="O45" s="58">
        <f>Evaluation!P45/$C45</f>
        <v>1.5946149285301506E-6</v>
      </c>
      <c r="P45" s="53">
        <f>Evaluation!Q45/$C45</f>
        <v>7.5489221503608116E-7</v>
      </c>
      <c r="Q45" s="58">
        <f>Evaluation!R45/$C45</f>
        <v>4.4246975094390414E-5</v>
      </c>
      <c r="R45" s="53">
        <f>Evaluation!S45/$C45</f>
        <v>7.5913793888570568E-6</v>
      </c>
      <c r="S45" s="58">
        <f>Evaluation!T45/$C45</f>
        <v>1.2178234722154287E-6</v>
      </c>
      <c r="T45" s="53">
        <f>Evaluation!U45/$C45</f>
        <v>0</v>
      </c>
      <c r="U45" s="58">
        <f>Evaluation!V45/$C45</f>
        <v>8.4930885726281549E-7</v>
      </c>
      <c r="V45" s="53">
        <f>Evaluation!W45/$C45</f>
        <v>4.3304811620464965E-6</v>
      </c>
      <c r="W45" s="54">
        <f>Evaluation!X45/$C45</f>
        <v>9.8163505398526529E-9</v>
      </c>
      <c r="X45" s="60">
        <f>Evaluation!Y45/$C45</f>
        <v>0</v>
      </c>
      <c r="Y45" s="148"/>
      <c r="AA45" s="51" t="s">
        <v>91</v>
      </c>
      <c r="AB45" s="52" t="s">
        <v>37</v>
      </c>
      <c r="AC45" s="47" t="s">
        <v>67</v>
      </c>
      <c r="AD45" s="120">
        <f t="shared" si="20"/>
        <v>1</v>
      </c>
      <c r="AE45" s="121">
        <f t="shared" si="20"/>
        <v>4</v>
      </c>
      <c r="AF45" s="122">
        <f t="shared" si="20"/>
        <v>4</v>
      </c>
      <c r="AG45" s="120">
        <f t="shared" si="20"/>
        <v>1</v>
      </c>
      <c r="AH45" s="121">
        <f t="shared" si="20"/>
        <v>4</v>
      </c>
      <c r="AI45" s="122">
        <f t="shared" si="20"/>
        <v>5</v>
      </c>
      <c r="AJ45" s="189">
        <v>1</v>
      </c>
    </row>
    <row r="46" spans="1:36" x14ac:dyDescent="0.3">
      <c r="A46" s="51" t="s">
        <v>60</v>
      </c>
      <c r="B46" s="52" t="s">
        <v>37</v>
      </c>
      <c r="C46" s="34">
        <f>Evaluation!C46</f>
        <v>32.083536191323411</v>
      </c>
      <c r="D46" s="47" t="s">
        <v>67</v>
      </c>
      <c r="E46" s="54">
        <f>Evaluation!F46/$C46</f>
        <v>5.9773795979262286E-4</v>
      </c>
      <c r="F46" s="55">
        <f>Evaluation!G46/$C46</f>
        <v>1.9257983972217421E-4</v>
      </c>
      <c r="G46" s="57">
        <f>Evaluation!H46/$C46</f>
        <v>1.1868106387666127E-4</v>
      </c>
      <c r="H46" s="54">
        <f>Evaluation!I46/$C46</f>
        <v>6.5933162097780334E-4</v>
      </c>
      <c r="I46" s="55">
        <f>Evaluation!J46/$C46</f>
        <v>1.7535211742752673E-4</v>
      </c>
      <c r="J46" s="57">
        <f>Evaluation!K46/$C46</f>
        <v>2.2940616314450128E-4</v>
      </c>
      <c r="K46" s="61">
        <f>Evaluation!L46/$C46</f>
        <v>2.4763559798433303E-5</v>
      </c>
      <c r="L46" s="54">
        <f>Evaluation!M46/$C46</f>
        <v>0</v>
      </c>
      <c r="M46" s="58">
        <f>Evaluation!N46/$C46</f>
        <v>2.9019151818944099E-5</v>
      </c>
      <c r="N46" s="53">
        <f>Evaluation!O46/$C46</f>
        <v>0</v>
      </c>
      <c r="O46" s="58">
        <f>Evaluation!P46/$C46</f>
        <v>1.4721204025159706E-5</v>
      </c>
      <c r="P46" s="53">
        <f>Evaluation!Q46/$C46</f>
        <v>0</v>
      </c>
      <c r="Q46" s="58">
        <f>Evaluation!R46/$C46</f>
        <v>2.2981367237028353E-5</v>
      </c>
      <c r="R46" s="53">
        <f>Evaluation!S46/$C46</f>
        <v>0</v>
      </c>
      <c r="S46" s="58">
        <f>Evaluation!T46/$C46</f>
        <v>1.6341302349106412E-5</v>
      </c>
      <c r="T46" s="53">
        <f>Evaluation!U46/$C46</f>
        <v>0</v>
      </c>
      <c r="U46" s="58">
        <f>Evaluation!V46/$C46</f>
        <v>3.6370913138630961E-6</v>
      </c>
      <c r="V46" s="53">
        <f>Evaluation!W46/$C46</f>
        <v>0</v>
      </c>
      <c r="W46" s="54">
        <f>Evaluation!X46/$C46</f>
        <v>2.7076008854720678E-6</v>
      </c>
      <c r="X46" s="60">
        <f>Evaluation!Y46/$C46</f>
        <v>0</v>
      </c>
      <c r="Y46" s="148"/>
      <c r="AA46" s="51" t="s">
        <v>60</v>
      </c>
      <c r="AB46" s="52" t="s">
        <v>37</v>
      </c>
      <c r="AC46" s="47" t="s">
        <v>67</v>
      </c>
      <c r="AD46" s="120">
        <f t="shared" si="20"/>
        <v>2</v>
      </c>
      <c r="AE46" s="121">
        <f t="shared" si="20"/>
        <v>3</v>
      </c>
      <c r="AF46" s="122">
        <f t="shared" si="20"/>
        <v>2</v>
      </c>
      <c r="AG46" s="120">
        <f t="shared" si="20"/>
        <v>2</v>
      </c>
      <c r="AH46" s="121">
        <f t="shared" si="20"/>
        <v>3</v>
      </c>
      <c r="AI46" s="122">
        <f t="shared" si="20"/>
        <v>3</v>
      </c>
      <c r="AJ46" s="189">
        <v>1</v>
      </c>
    </row>
    <row r="47" spans="1:36" ht="15" thickBot="1" x14ac:dyDescent="0.35">
      <c r="A47" s="63" t="s">
        <v>61</v>
      </c>
      <c r="B47" s="64" t="s">
        <v>37</v>
      </c>
      <c r="C47" s="48">
        <f>Evaluation!C47</f>
        <v>13.762464268752073</v>
      </c>
      <c r="D47" s="49" t="s">
        <v>67</v>
      </c>
      <c r="E47" s="67">
        <f>Evaluation!F47/$C47</f>
        <v>3.575974631456959E-7</v>
      </c>
      <c r="F47" s="68">
        <f>Evaluation!G47/$C47</f>
        <v>6.188263365652367E-5</v>
      </c>
      <c r="G47" s="70">
        <f>Evaluation!H47/$C47</f>
        <v>8.8972654014663838E-5</v>
      </c>
      <c r="H47" s="67">
        <f>Evaluation!I47/$C47</f>
        <v>1.7377939147041215E-4</v>
      </c>
      <c r="I47" s="68">
        <f>Evaluation!J47/$C47</f>
        <v>6.9688086300942183E-5</v>
      </c>
      <c r="J47" s="70">
        <f>Evaluation!K47/$C47</f>
        <v>2.805257382992928E-4</v>
      </c>
      <c r="K47" s="71">
        <f>Evaluation!L47/$C47</f>
        <v>1.160121425727278E-5</v>
      </c>
      <c r="L47" s="67">
        <f>Evaluation!M47/$C47</f>
        <v>0</v>
      </c>
      <c r="M47" s="65">
        <f>Evaluation!N47/$C47</f>
        <v>1.1041877016434816E-5</v>
      </c>
      <c r="N47" s="66">
        <f>Evaluation!O47/$C47</f>
        <v>0</v>
      </c>
      <c r="O47" s="65">
        <f>Evaluation!P47/$C47</f>
        <v>4.6141951869836915E-6</v>
      </c>
      <c r="P47" s="66">
        <f>Evaluation!Q47/$C47</f>
        <v>0</v>
      </c>
      <c r="Q47" s="65">
        <f>Evaluation!R47/$C47</f>
        <v>6.9767252749398543E-5</v>
      </c>
      <c r="R47" s="66">
        <f>Evaluation!S47/$C47</f>
        <v>0</v>
      </c>
      <c r="S47" s="65">
        <f>Evaluation!T47/$C47</f>
        <v>7.6308832455055137E-6</v>
      </c>
      <c r="T47" s="66">
        <f>Evaluation!U47/$C47</f>
        <v>0</v>
      </c>
      <c r="U47" s="65">
        <f>Evaluation!V47/$C47</f>
        <v>3.2834177694605485E-6</v>
      </c>
      <c r="V47" s="66">
        <f>Evaluation!W47/$C47</f>
        <v>0</v>
      </c>
      <c r="W47" s="67">
        <f>Evaluation!X47/$C47</f>
        <v>1.7025745583883234E-6</v>
      </c>
      <c r="X47" s="72">
        <f>Evaluation!Y47/$C47</f>
        <v>0</v>
      </c>
      <c r="Y47" s="149"/>
      <c r="AA47" s="63" t="s">
        <v>61</v>
      </c>
      <c r="AB47" s="64" t="s">
        <v>37</v>
      </c>
      <c r="AC47" s="49" t="s">
        <v>67</v>
      </c>
      <c r="AD47" s="127">
        <f t="shared" si="20"/>
        <v>8</v>
      </c>
      <c r="AE47" s="132">
        <f t="shared" si="20"/>
        <v>7</v>
      </c>
      <c r="AF47" s="133">
        <f t="shared" si="20"/>
        <v>3</v>
      </c>
      <c r="AG47" s="127">
        <f t="shared" si="20"/>
        <v>6</v>
      </c>
      <c r="AH47" s="132">
        <f t="shared" si="20"/>
        <v>7</v>
      </c>
      <c r="AI47" s="133">
        <f t="shared" si="20"/>
        <v>1</v>
      </c>
      <c r="AJ47" s="190">
        <v>0</v>
      </c>
    </row>
    <row r="48" spans="1:36" ht="15" thickBot="1" x14ac:dyDescent="0.35">
      <c r="A48" s="89"/>
      <c r="B48" s="90"/>
      <c r="C48" s="91"/>
      <c r="D48" s="92"/>
      <c r="E48" s="93"/>
      <c r="F48" s="94"/>
      <c r="G48" s="95"/>
      <c r="H48" s="93"/>
      <c r="I48" s="94"/>
      <c r="J48" s="95"/>
      <c r="K48" s="96"/>
      <c r="L48" s="93"/>
      <c r="M48" s="97"/>
      <c r="N48" s="98"/>
      <c r="O48" s="97"/>
      <c r="P48" s="98"/>
      <c r="Q48" s="97"/>
      <c r="R48" s="98"/>
      <c r="S48" s="97"/>
      <c r="T48" s="98"/>
      <c r="U48" s="97"/>
      <c r="V48" s="98"/>
      <c r="W48" s="93"/>
      <c r="X48" s="99"/>
      <c r="Y48" s="92"/>
      <c r="AA48" s="89"/>
      <c r="AB48" s="90"/>
      <c r="AC48" s="92"/>
      <c r="AD48" s="93"/>
      <c r="AE48" s="94"/>
      <c r="AF48" s="95"/>
      <c r="AG48" s="93"/>
      <c r="AH48" s="94"/>
      <c r="AI48" s="95"/>
      <c r="AJ48" s="266">
        <f>SUM(AJ39:AJ47)</f>
        <v>8</v>
      </c>
    </row>
    <row r="49" spans="1:36" ht="15" thickBot="1" x14ac:dyDescent="0.35">
      <c r="A49" s="51"/>
      <c r="B49" s="52"/>
      <c r="C49" s="34"/>
      <c r="D49" s="47"/>
      <c r="E49" s="54"/>
      <c r="F49" s="55"/>
      <c r="G49" s="57"/>
      <c r="H49" s="54"/>
      <c r="I49" s="55"/>
      <c r="J49" s="57"/>
      <c r="K49" s="61"/>
      <c r="L49" s="54"/>
      <c r="M49" s="58"/>
      <c r="N49" s="53"/>
      <c r="O49" s="58"/>
      <c r="P49" s="53"/>
      <c r="Q49" s="58"/>
      <c r="R49" s="53"/>
      <c r="S49" s="58"/>
      <c r="T49" s="53"/>
      <c r="U49" s="58"/>
      <c r="V49" s="53"/>
      <c r="W49" s="54"/>
      <c r="X49" s="60"/>
      <c r="AA49" s="51"/>
      <c r="AB49" s="52"/>
      <c r="AC49" s="47"/>
      <c r="AD49" s="54"/>
      <c r="AE49" s="55"/>
      <c r="AF49" s="57"/>
      <c r="AG49" s="54"/>
      <c r="AH49" s="55"/>
      <c r="AI49" s="57"/>
      <c r="AJ49" s="145"/>
    </row>
    <row r="50" spans="1:36" ht="15" thickBot="1" x14ac:dyDescent="0.35">
      <c r="A50" s="101" t="s">
        <v>73</v>
      </c>
      <c r="B50" s="102"/>
      <c r="C50" s="103"/>
      <c r="D50" s="104"/>
      <c r="E50" s="102"/>
      <c r="F50" s="103"/>
      <c r="G50" s="105"/>
      <c r="H50" s="102"/>
      <c r="I50" s="103"/>
      <c r="J50" s="105"/>
      <c r="K50" s="101"/>
      <c r="L50" s="102"/>
      <c r="M50" s="106"/>
      <c r="N50" s="107"/>
      <c r="O50" s="106"/>
      <c r="P50" s="107"/>
      <c r="Q50" s="106"/>
      <c r="R50" s="107"/>
      <c r="S50" s="106"/>
      <c r="T50" s="107"/>
      <c r="U50" s="106"/>
      <c r="V50" s="107"/>
      <c r="W50" s="102"/>
      <c r="X50" s="104"/>
      <c r="Y50" s="146" t="s">
        <v>72</v>
      </c>
      <c r="AA50" s="101" t="s">
        <v>73</v>
      </c>
      <c r="AB50" s="102"/>
      <c r="AC50" s="104"/>
      <c r="AD50" s="102"/>
      <c r="AE50" s="103"/>
      <c r="AF50" s="105"/>
      <c r="AG50" s="102"/>
      <c r="AH50" s="103"/>
      <c r="AI50" s="105"/>
      <c r="AJ50" s="152" t="s">
        <v>93</v>
      </c>
    </row>
    <row r="51" spans="1:36" ht="15" thickBot="1" x14ac:dyDescent="0.35">
      <c r="A51" s="51" t="s">
        <v>35</v>
      </c>
      <c r="B51" s="52" t="s">
        <v>37</v>
      </c>
      <c r="C51" s="34">
        <f>Evaluation!C51</f>
        <v>246.71029765399999</v>
      </c>
      <c r="D51" s="47" t="s">
        <v>69</v>
      </c>
      <c r="E51" s="54">
        <f>Evaluation!F51/$C51</f>
        <v>0</v>
      </c>
      <c r="F51" s="55">
        <f>Evaluation!G51/$C51</f>
        <v>0</v>
      </c>
      <c r="G51" s="57">
        <f>Evaluation!H51/$C51</f>
        <v>0</v>
      </c>
      <c r="H51" s="54">
        <f>Evaluation!I51/$C51</f>
        <v>0</v>
      </c>
      <c r="I51" s="55">
        <f>Evaluation!J51/$C51</f>
        <v>0</v>
      </c>
      <c r="J51" s="57">
        <f>Evaluation!K51/$C51</f>
        <v>0</v>
      </c>
      <c r="K51" s="61">
        <f>Evaluation!L51/$C51</f>
        <v>0</v>
      </c>
      <c r="L51" s="54">
        <f>Evaluation!M51/$C51</f>
        <v>0</v>
      </c>
      <c r="M51" s="58">
        <f>Evaluation!N51/$C51</f>
        <v>0</v>
      </c>
      <c r="N51" s="53">
        <f>Evaluation!O51/$C51</f>
        <v>0</v>
      </c>
      <c r="O51" s="58">
        <f>Evaluation!P51/$C51</f>
        <v>0</v>
      </c>
      <c r="P51" s="53">
        <f>Evaluation!Q51/$C51</f>
        <v>0</v>
      </c>
      <c r="Q51" s="58">
        <f>Evaluation!R51/$C51</f>
        <v>0</v>
      </c>
      <c r="R51" s="53">
        <f>Evaluation!S51/$C51</f>
        <v>0</v>
      </c>
      <c r="S51" s="58">
        <f>Evaluation!T51/$C51</f>
        <v>0</v>
      </c>
      <c r="T51" s="53">
        <f>Evaluation!U51/$C51</f>
        <v>0</v>
      </c>
      <c r="U51" s="58">
        <f>Evaluation!V51/$C51</f>
        <v>0</v>
      </c>
      <c r="V51" s="53">
        <f>Evaluation!W51/$C51</f>
        <v>0</v>
      </c>
      <c r="W51" s="54">
        <f>Evaluation!X51/$C51</f>
        <v>0</v>
      </c>
      <c r="X51" s="60">
        <f>Evaluation!Y51/$C51</f>
        <v>0</v>
      </c>
      <c r="Y51" s="147"/>
      <c r="AA51" s="51" t="s">
        <v>35</v>
      </c>
      <c r="AB51" s="52" t="s">
        <v>37</v>
      </c>
      <c r="AC51" s="47" t="s">
        <v>69</v>
      </c>
      <c r="AD51" s="120"/>
      <c r="AE51" s="121"/>
      <c r="AF51" s="122"/>
      <c r="AG51" s="120"/>
      <c r="AH51" s="121"/>
      <c r="AI51" s="122"/>
      <c r="AJ51" s="188">
        <v>1</v>
      </c>
    </row>
    <row r="52" spans="1:36" x14ac:dyDescent="0.3">
      <c r="A52" s="51" t="s">
        <v>54</v>
      </c>
      <c r="B52" s="52" t="s">
        <v>37</v>
      </c>
      <c r="C52" s="34">
        <f>Evaluation!C52</f>
        <v>3.5411670821825543</v>
      </c>
      <c r="D52" s="47" t="s">
        <v>69</v>
      </c>
      <c r="E52" s="54">
        <f>Evaluation!F52/$C52</f>
        <v>0</v>
      </c>
      <c r="F52" s="55">
        <f>Evaluation!G52/$C52</f>
        <v>0</v>
      </c>
      <c r="G52" s="57">
        <f>Evaluation!H52/$C52</f>
        <v>3.8883364204470522E-6</v>
      </c>
      <c r="H52" s="54">
        <f>Evaluation!I52/$C52</f>
        <v>0</v>
      </c>
      <c r="I52" s="55">
        <f>Evaluation!J52/$C52</f>
        <v>0</v>
      </c>
      <c r="J52" s="57">
        <f>Evaluation!K52/$C52</f>
        <v>2.143220836229487E-5</v>
      </c>
      <c r="K52" s="61">
        <f>Evaluation!L52/$C52</f>
        <v>9.7413885681587733E-9</v>
      </c>
      <c r="L52" s="54">
        <f>Evaluation!M52/$C52</f>
        <v>0</v>
      </c>
      <c r="M52" s="58">
        <f>Evaluation!N52/$C52</f>
        <v>1.0466731979130691E-8</v>
      </c>
      <c r="N52" s="53">
        <f>Evaluation!O52/$C52</f>
        <v>3.7588080822295783E-6</v>
      </c>
      <c r="O52" s="58">
        <f>Evaluation!P52/$C52</f>
        <v>0</v>
      </c>
      <c r="P52" s="53">
        <f>Evaluation!Q52/$C52</f>
        <v>0</v>
      </c>
      <c r="Q52" s="58">
        <f>Evaluation!R52/$C52</f>
        <v>4.4938077476331591E-6</v>
      </c>
      <c r="R52" s="53">
        <f>Evaluation!S52/$C52</f>
        <v>0</v>
      </c>
      <c r="S52" s="58">
        <f>Evaluation!T52/$C52</f>
        <v>3.3028422176404042E-7</v>
      </c>
      <c r="T52" s="53">
        <f>Evaluation!U52/$C52</f>
        <v>0</v>
      </c>
      <c r="U52" s="58">
        <f>Evaluation!V52/$C52</f>
        <v>9.3015934413925271E-9</v>
      </c>
      <c r="V52" s="53">
        <f>Evaluation!W52/$C52</f>
        <v>1.9642477844747085E-6</v>
      </c>
      <c r="W52" s="54">
        <f>Evaluation!X52/$C52</f>
        <v>0</v>
      </c>
      <c r="X52" s="60">
        <f>Evaluation!Y52/$C52</f>
        <v>0</v>
      </c>
      <c r="Y52" s="147"/>
      <c r="AA52" s="51" t="s">
        <v>54</v>
      </c>
      <c r="AB52" s="52" t="s">
        <v>37</v>
      </c>
      <c r="AC52" s="47" t="s">
        <v>69</v>
      </c>
      <c r="AD52" s="120">
        <f t="shared" ref="AD52:AI55" si="21">RANK(E52,E$52:E$55)</f>
        <v>1</v>
      </c>
      <c r="AE52" s="121">
        <f t="shared" si="21"/>
        <v>3</v>
      </c>
      <c r="AF52" s="122">
        <f t="shared" si="21"/>
        <v>3</v>
      </c>
      <c r="AG52" s="120">
        <f t="shared" si="21"/>
        <v>4</v>
      </c>
      <c r="AH52" s="121">
        <f t="shared" si="21"/>
        <v>3</v>
      </c>
      <c r="AI52" s="122">
        <f t="shared" si="21"/>
        <v>3</v>
      </c>
      <c r="AJ52" s="189">
        <v>1</v>
      </c>
    </row>
    <row r="53" spans="1:36" x14ac:dyDescent="0.3">
      <c r="A53" s="51" t="s">
        <v>59</v>
      </c>
      <c r="B53" s="52" t="s">
        <v>37</v>
      </c>
      <c r="C53" s="34">
        <f>Evaluation!C53</f>
        <v>9.417736679411064</v>
      </c>
      <c r="D53" s="47" t="s">
        <v>69</v>
      </c>
      <c r="E53" s="54">
        <f>Evaluation!F53/$C53</f>
        <v>0</v>
      </c>
      <c r="F53" s="55">
        <f>Evaluation!G53/$C53</f>
        <v>1.7705476874605675E-4</v>
      </c>
      <c r="G53" s="57">
        <f>Evaluation!H53/$C53</f>
        <v>8.8703155761658526E-6</v>
      </c>
      <c r="H53" s="54">
        <f>Evaluation!I53/$C53</f>
        <v>8.8414268801083524E-4</v>
      </c>
      <c r="I53" s="55">
        <f>Evaluation!J53/$C53</f>
        <v>2.0146320470961588E-4</v>
      </c>
      <c r="J53" s="57">
        <f>Evaluation!K53/$C53</f>
        <v>5.2013435436776966E-5</v>
      </c>
      <c r="K53" s="61">
        <f>Evaluation!L53/$C53</f>
        <v>3.4397859230751897E-9</v>
      </c>
      <c r="L53" s="54">
        <f>Evaluation!M53/$C53</f>
        <v>0</v>
      </c>
      <c r="M53" s="58">
        <f>Evaluation!N53/$C53</f>
        <v>1.7073674404133298E-7</v>
      </c>
      <c r="N53" s="53">
        <f>Evaluation!O53/$C53</f>
        <v>0</v>
      </c>
      <c r="O53" s="58">
        <f>Evaluation!P53/$C53</f>
        <v>0</v>
      </c>
      <c r="P53" s="53">
        <f>Evaluation!Q53/$C53</f>
        <v>0</v>
      </c>
      <c r="Q53" s="58">
        <f>Evaluation!R53/$C53</f>
        <v>2.071148821243186E-6</v>
      </c>
      <c r="R53" s="53">
        <f>Evaluation!S53/$C53</f>
        <v>0</v>
      </c>
      <c r="S53" s="58">
        <f>Evaluation!T53/$C53</f>
        <v>3.2579557062698317E-8</v>
      </c>
      <c r="T53" s="53">
        <f>Evaluation!U53/$C53</f>
        <v>0</v>
      </c>
      <c r="U53" s="58">
        <f>Evaluation!V53/$C53</f>
        <v>5.9548991238729374E-9</v>
      </c>
      <c r="V53" s="53">
        <f>Evaluation!W53/$C53</f>
        <v>0</v>
      </c>
      <c r="W53" s="54">
        <f>Evaluation!X53/$C53</f>
        <v>0</v>
      </c>
      <c r="X53" s="60">
        <f>Evaluation!Y53/$C53</f>
        <v>0</v>
      </c>
      <c r="Y53" s="148"/>
      <c r="AA53" s="51" t="s">
        <v>59</v>
      </c>
      <c r="AB53" s="52" t="s">
        <v>37</v>
      </c>
      <c r="AC53" s="47" t="s">
        <v>69</v>
      </c>
      <c r="AD53" s="120">
        <f t="shared" si="21"/>
        <v>1</v>
      </c>
      <c r="AE53" s="121">
        <f t="shared" si="21"/>
        <v>2</v>
      </c>
      <c r="AF53" s="122">
        <f t="shared" si="21"/>
        <v>2</v>
      </c>
      <c r="AG53" s="120">
        <f t="shared" si="21"/>
        <v>2</v>
      </c>
      <c r="AH53" s="121">
        <f t="shared" si="21"/>
        <v>2</v>
      </c>
      <c r="AI53" s="122">
        <f t="shared" si="21"/>
        <v>1</v>
      </c>
      <c r="AJ53" s="189">
        <v>1</v>
      </c>
    </row>
    <row r="54" spans="1:36" x14ac:dyDescent="0.3">
      <c r="A54" s="32" t="s">
        <v>34</v>
      </c>
      <c r="B54" s="33" t="s">
        <v>25</v>
      </c>
      <c r="C54" s="34">
        <f>Evaluation!C54</f>
        <v>9.4229995417572265</v>
      </c>
      <c r="D54" s="47" t="s">
        <v>69</v>
      </c>
      <c r="E54" s="39">
        <f>Evaluation!F54/$C54</f>
        <v>0</v>
      </c>
      <c r="F54" s="40">
        <f>Evaluation!G54/$C54</f>
        <v>2.019229157331654E-4</v>
      </c>
      <c r="G54" s="42">
        <f>Evaluation!H54/$C54</f>
        <v>1.2814842707565406E-5</v>
      </c>
      <c r="H54" s="39">
        <f>Evaluation!I54/$C54</f>
        <v>1.1939745302985601E-6</v>
      </c>
      <c r="I54" s="40">
        <f>Evaluation!J54/$C54</f>
        <v>2.0610855524193114E-4</v>
      </c>
      <c r="J54" s="42">
        <f>Evaluation!K54/$C54</f>
        <v>4.4364854822136189E-5</v>
      </c>
      <c r="K54" s="32" t="e">
        <f>Evaluation!L54/$C54</f>
        <v>#VALUE!</v>
      </c>
      <c r="L54" s="33" t="e">
        <f>Evaluation!M54/$C54</f>
        <v>#VALUE!</v>
      </c>
      <c r="M54" s="43" t="e">
        <f>Evaluation!N54/$C54</f>
        <v>#VALUE!</v>
      </c>
      <c r="N54" s="44" t="e">
        <f>Evaluation!O54/$C54</f>
        <v>#VALUE!</v>
      </c>
      <c r="O54" s="43" t="e">
        <f>Evaluation!P54/$C54</f>
        <v>#VALUE!</v>
      </c>
      <c r="P54" s="44" t="e">
        <f>Evaluation!Q54/$C54</f>
        <v>#VALUE!</v>
      </c>
      <c r="Q54" s="43" t="e">
        <f>Evaluation!R54/$C54</f>
        <v>#VALUE!</v>
      </c>
      <c r="R54" s="44" t="e">
        <f>Evaluation!S54/$C54</f>
        <v>#VALUE!</v>
      </c>
      <c r="S54" s="43" t="e">
        <f>Evaluation!T54/$C54</f>
        <v>#VALUE!</v>
      </c>
      <c r="T54" s="44" t="e">
        <f>Evaluation!U54/$C54</f>
        <v>#VALUE!</v>
      </c>
      <c r="U54" s="43" t="e">
        <f>Evaluation!V54/$C54</f>
        <v>#VALUE!</v>
      </c>
      <c r="V54" s="44" t="e">
        <f>Evaluation!W54/$C54</f>
        <v>#VALUE!</v>
      </c>
      <c r="W54" s="33" t="e">
        <f>Evaluation!X54/$C54</f>
        <v>#VALUE!</v>
      </c>
      <c r="X54" s="35" t="e">
        <f>Evaluation!Y54/$C54</f>
        <v>#VALUE!</v>
      </c>
      <c r="Y54" s="148"/>
      <c r="AA54" s="32" t="s">
        <v>34</v>
      </c>
      <c r="AB54" s="33" t="s">
        <v>25</v>
      </c>
      <c r="AC54" s="47" t="s">
        <v>69</v>
      </c>
      <c r="AD54" s="128">
        <f t="shared" si="21"/>
        <v>1</v>
      </c>
      <c r="AE54" s="129">
        <f t="shared" si="21"/>
        <v>1</v>
      </c>
      <c r="AF54" s="130">
        <f t="shared" si="21"/>
        <v>1</v>
      </c>
      <c r="AG54" s="128">
        <f t="shared" si="21"/>
        <v>3</v>
      </c>
      <c r="AH54" s="129">
        <f t="shared" si="21"/>
        <v>1</v>
      </c>
      <c r="AI54" s="130">
        <f t="shared" si="21"/>
        <v>2</v>
      </c>
      <c r="AJ54" s="189">
        <v>1</v>
      </c>
    </row>
    <row r="55" spans="1:36" ht="15" thickBot="1" x14ac:dyDescent="0.35">
      <c r="A55" s="51" t="s">
        <v>64</v>
      </c>
      <c r="B55" s="52" t="s">
        <v>37</v>
      </c>
      <c r="C55" s="34">
        <f>Evaluation!C55</f>
        <v>2.4098405480566361</v>
      </c>
      <c r="D55" s="47" t="s">
        <v>69</v>
      </c>
      <c r="E55" s="54">
        <f>Evaluation!F55/$C55</f>
        <v>0</v>
      </c>
      <c r="F55" s="55">
        <f>Evaluation!G55/$C55</f>
        <v>0</v>
      </c>
      <c r="G55" s="57">
        <f>Evaluation!H55/$C55</f>
        <v>2.8190844862290988E-7</v>
      </c>
      <c r="H55" s="54">
        <f>Evaluation!I55/$C55</f>
        <v>2.4131959010999368E-3</v>
      </c>
      <c r="I55" s="55">
        <f>Evaluation!J55/$C55</f>
        <v>0</v>
      </c>
      <c r="J55" s="57">
        <f>Evaluation!K55/$C55</f>
        <v>5.0285302043860438E-7</v>
      </c>
      <c r="K55" s="61">
        <f>Evaluation!L55/$C55</f>
        <v>0</v>
      </c>
      <c r="L55" s="54">
        <f>Evaluation!M55/$C55</f>
        <v>0</v>
      </c>
      <c r="M55" s="58">
        <f>Evaluation!N55/$C55</f>
        <v>3.8265354670318594E-8</v>
      </c>
      <c r="N55" s="53">
        <f>Evaluation!O55/$C55</f>
        <v>0</v>
      </c>
      <c r="O55" s="58">
        <f>Evaluation!P55/$C55</f>
        <v>2.0618324959711756E-7</v>
      </c>
      <c r="P55" s="53">
        <f>Evaluation!Q55/$C55</f>
        <v>0</v>
      </c>
      <c r="Q55" s="58">
        <f>Evaluation!R55/$C55</f>
        <v>2.531521612022105E-7</v>
      </c>
      <c r="R55" s="53">
        <f>Evaluation!S55/$C55</f>
        <v>0</v>
      </c>
      <c r="S55" s="58">
        <f>Evaluation!T55/$C55</f>
        <v>0</v>
      </c>
      <c r="T55" s="53">
        <f>Evaluation!U55/$C55</f>
        <v>0</v>
      </c>
      <c r="U55" s="58">
        <f>Evaluation!V55/$C55</f>
        <v>0</v>
      </c>
      <c r="V55" s="53">
        <f>Evaluation!W55/$C55</f>
        <v>0</v>
      </c>
      <c r="W55" s="54">
        <f>Evaluation!X55/$C55</f>
        <v>0</v>
      </c>
      <c r="X55" s="60">
        <f>Evaluation!Y55/$C55</f>
        <v>0</v>
      </c>
      <c r="Y55" s="149"/>
      <c r="AA55" s="51" t="s">
        <v>64</v>
      </c>
      <c r="AB55" s="52" t="s">
        <v>37</v>
      </c>
      <c r="AC55" s="47" t="s">
        <v>69</v>
      </c>
      <c r="AD55" s="120">
        <f t="shared" si="21"/>
        <v>1</v>
      </c>
      <c r="AE55" s="121">
        <f t="shared" si="21"/>
        <v>3</v>
      </c>
      <c r="AF55" s="122">
        <f t="shared" si="21"/>
        <v>4</v>
      </c>
      <c r="AG55" s="120">
        <f t="shared" si="21"/>
        <v>1</v>
      </c>
      <c r="AH55" s="121">
        <f t="shared" si="21"/>
        <v>3</v>
      </c>
      <c r="AI55" s="122">
        <f t="shared" si="21"/>
        <v>4</v>
      </c>
      <c r="AJ55" s="190">
        <v>1</v>
      </c>
    </row>
    <row r="56" spans="1:36" ht="15" thickBot="1" x14ac:dyDescent="0.35">
      <c r="A56" s="89"/>
      <c r="B56" s="90"/>
      <c r="C56" s="91"/>
      <c r="D56" s="92"/>
      <c r="E56" s="93"/>
      <c r="F56" s="94"/>
      <c r="G56" s="95"/>
      <c r="H56" s="93"/>
      <c r="I56" s="94"/>
      <c r="J56" s="95"/>
      <c r="K56" s="96"/>
      <c r="L56" s="93"/>
      <c r="M56" s="97"/>
      <c r="N56" s="98"/>
      <c r="O56" s="97"/>
      <c r="P56" s="98"/>
      <c r="Q56" s="97"/>
      <c r="R56" s="98"/>
      <c r="S56" s="97"/>
      <c r="T56" s="98"/>
      <c r="U56" s="97"/>
      <c r="V56" s="98"/>
      <c r="W56" s="93"/>
      <c r="X56" s="99"/>
      <c r="Y56" s="92"/>
      <c r="AA56" s="89"/>
      <c r="AB56" s="90"/>
      <c r="AC56" s="92"/>
      <c r="AD56" s="93"/>
      <c r="AE56" s="94"/>
      <c r="AF56" s="95"/>
      <c r="AG56" s="93"/>
      <c r="AH56" s="94"/>
      <c r="AI56" s="95"/>
      <c r="AJ56" s="266">
        <f>SUM(AJ51:AJ55)</f>
        <v>5</v>
      </c>
    </row>
  </sheetData>
  <sheetProtection password="EE40" sheet="1" objects="1" scenarios="1"/>
  <mergeCells count="14">
    <mergeCell ref="AJ1:AJ4"/>
    <mergeCell ref="C1:C2"/>
    <mergeCell ref="E1:G2"/>
    <mergeCell ref="H1:J2"/>
    <mergeCell ref="K1:W1"/>
    <mergeCell ref="AG1:AI2"/>
    <mergeCell ref="K2:L2"/>
    <mergeCell ref="M2:N2"/>
    <mergeCell ref="O2:P2"/>
    <mergeCell ref="Q2:R2"/>
    <mergeCell ref="S2:T2"/>
    <mergeCell ref="U2:V2"/>
    <mergeCell ref="W2:X2"/>
    <mergeCell ref="AD1:AF2"/>
  </mergeCells>
  <conditionalFormatting sqref="E52:E55 E17:E26 E28 E37 E30:E35 E5:E13">
    <cfRule type="colorScale" priority="69">
      <colorScale>
        <cfvo type="min"/>
        <cfvo type="max"/>
        <color rgb="FFFFEF9C"/>
        <color rgb="FFFF7128"/>
      </colorScale>
    </cfRule>
  </conditionalFormatting>
  <conditionalFormatting sqref="F52:F55 F17:F26 F28 F37 F30:F35 F5:F13">
    <cfRule type="colorScale" priority="68">
      <colorScale>
        <cfvo type="min"/>
        <cfvo type="max"/>
        <color rgb="FFFFEF9C"/>
        <color rgb="FFFF7128"/>
      </colorScale>
    </cfRule>
  </conditionalFormatting>
  <conditionalFormatting sqref="G52:G55 G17:G26 G28 G37 G30:G35 G5:G13">
    <cfRule type="colorScale" priority="67">
      <colorScale>
        <cfvo type="min"/>
        <cfvo type="max"/>
        <color rgb="FFFFEF9C"/>
        <color rgb="FFFF7128"/>
      </colorScale>
    </cfRule>
  </conditionalFormatting>
  <conditionalFormatting sqref="H52:H55 H17:H26 H28 H37 H30:H35 H5:H13">
    <cfRule type="colorScale" priority="66">
      <colorScale>
        <cfvo type="min"/>
        <cfvo type="max"/>
        <color rgb="FFFFEF9C"/>
        <color rgb="FFFF7128"/>
      </colorScale>
    </cfRule>
  </conditionalFormatting>
  <conditionalFormatting sqref="I52:I55 I17:I26 I28 I37 I30:I35 I5:I13">
    <cfRule type="colorScale" priority="65">
      <colorScale>
        <cfvo type="min"/>
        <cfvo type="max"/>
        <color rgb="FFFFEF9C"/>
        <color rgb="FFFF7128"/>
      </colorScale>
    </cfRule>
  </conditionalFormatting>
  <conditionalFormatting sqref="J52:J55 J17:J26 J28 J37 J30:J35 J5:J13">
    <cfRule type="colorScale" priority="64">
      <colorScale>
        <cfvo type="min"/>
        <cfvo type="max"/>
        <color rgb="FFFFEF9C"/>
        <color rgb="FFFF7128"/>
      </colorScale>
    </cfRule>
  </conditionalFormatting>
  <conditionalFormatting sqref="K17:K26 K49 K28 K39:K47 K52:K55 K37 K30:K35 K5:K13">
    <cfRule type="colorScale" priority="63">
      <colorScale>
        <cfvo type="min"/>
        <cfvo type="max"/>
        <color rgb="FFFFEF9C"/>
        <color rgb="FFFF7128"/>
      </colorScale>
    </cfRule>
  </conditionalFormatting>
  <conditionalFormatting sqref="L17:L26 L49 L28 L39:L47 L52:L55 L37 L30:L35 L5:L13">
    <cfRule type="colorScale" priority="62">
      <colorScale>
        <cfvo type="min"/>
        <cfvo type="max"/>
        <color rgb="FFFFEF9C"/>
        <color rgb="FFFF7128"/>
      </colorScale>
    </cfRule>
  </conditionalFormatting>
  <conditionalFormatting sqref="M17:M26 M49 M28 M39:M47 M52:M55 M37 M30:M35 M5:M13">
    <cfRule type="colorScale" priority="61">
      <colorScale>
        <cfvo type="min"/>
        <cfvo type="max"/>
        <color rgb="FFFFEF9C"/>
        <color rgb="FFFF7128"/>
      </colorScale>
    </cfRule>
  </conditionalFormatting>
  <conditionalFormatting sqref="N17:N26 N49 N28 N39:N47 N52:N55 N37 N30:N35 N5:N13">
    <cfRule type="colorScale" priority="60">
      <colorScale>
        <cfvo type="min"/>
        <cfvo type="max"/>
        <color rgb="FFFFEF9C"/>
        <color rgb="FFFF7128"/>
      </colorScale>
    </cfRule>
  </conditionalFormatting>
  <conditionalFormatting sqref="O17:O26 O49 O28 O39:O47 O52:O55 O37 O30:O35 O5:O13">
    <cfRule type="colorScale" priority="59">
      <colorScale>
        <cfvo type="min"/>
        <cfvo type="max"/>
        <color rgb="FFFFEF9C"/>
        <color rgb="FFFF7128"/>
      </colorScale>
    </cfRule>
  </conditionalFormatting>
  <conditionalFormatting sqref="P17:P26 P49 P28 P39:P47 P52:P55 P37 P30:P35 P5:P13">
    <cfRule type="colorScale" priority="58">
      <colorScale>
        <cfvo type="min"/>
        <cfvo type="max"/>
        <color rgb="FFFFEF9C"/>
        <color rgb="FFFF7128"/>
      </colorScale>
    </cfRule>
  </conditionalFormatting>
  <conditionalFormatting sqref="Q17:Q26 Q49 Q28 Q39:Q47 Q52:Q55 Q37 Q30:Q35 Q5:Q13">
    <cfRule type="colorScale" priority="57">
      <colorScale>
        <cfvo type="min"/>
        <cfvo type="max"/>
        <color rgb="FFFFEF9C"/>
        <color rgb="FFFF7128"/>
      </colorScale>
    </cfRule>
  </conditionalFormatting>
  <conditionalFormatting sqref="R17:R26 R49 R28 R39:R47 R52:R55 R37 R30:R35 R5:R13">
    <cfRule type="colorScale" priority="56">
      <colorScale>
        <cfvo type="min"/>
        <cfvo type="max"/>
        <color rgb="FFFFEF9C"/>
        <color rgb="FFFF7128"/>
      </colorScale>
    </cfRule>
  </conditionalFormatting>
  <conditionalFormatting sqref="S17:S26 S49 S28 S39:S47 S52:S55 S37 S30:S35 S5:S13">
    <cfRule type="colorScale" priority="55">
      <colorScale>
        <cfvo type="min"/>
        <cfvo type="max"/>
        <color rgb="FFFFEF9C"/>
        <color rgb="FFFF7128"/>
      </colorScale>
    </cfRule>
  </conditionalFormatting>
  <conditionalFormatting sqref="T17:T26 T49 T28 T39:T47 T52:T55 T37 T30:T35 T5:T13">
    <cfRule type="colorScale" priority="54">
      <colorScale>
        <cfvo type="min"/>
        <cfvo type="max"/>
        <color rgb="FFFFEF9C"/>
        <color rgb="FFFF7128"/>
      </colorScale>
    </cfRule>
  </conditionalFormatting>
  <conditionalFormatting sqref="U17:U26 U49 U28 U39:U47 U52:U55 U37 U30:U35 U5:U13">
    <cfRule type="colorScale" priority="53">
      <colorScale>
        <cfvo type="min"/>
        <cfvo type="max"/>
        <color rgb="FFFFEF9C"/>
        <color rgb="FFFF7128"/>
      </colorScale>
    </cfRule>
  </conditionalFormatting>
  <conditionalFormatting sqref="V17:V26 V49 V28 V39:V47 V52:V55 V37 V30:V35 V5:V13">
    <cfRule type="colorScale" priority="52">
      <colorScale>
        <cfvo type="min"/>
        <cfvo type="max"/>
        <color rgb="FFFFEF9C"/>
        <color rgb="FFFF7128"/>
      </colorScale>
    </cfRule>
  </conditionalFormatting>
  <conditionalFormatting sqref="W17:W26 W49 W28 W39:W47 W52:W55 W37 W30:W35 W5:W13">
    <cfRule type="colorScale" priority="51">
      <colorScale>
        <cfvo type="min"/>
        <cfvo type="max"/>
        <color rgb="FFFFEF9C"/>
        <color rgb="FFFF7128"/>
      </colorScale>
    </cfRule>
  </conditionalFormatting>
  <conditionalFormatting sqref="X17:X26 X49 X28 X39:X47 X52:X55 X37 X30:X35 X5:X13">
    <cfRule type="colorScale" priority="50">
      <colorScale>
        <cfvo type="min"/>
        <cfvo type="max"/>
        <color rgb="FFFFEF9C"/>
        <color rgb="FFFF7128"/>
      </colorScale>
    </cfRule>
  </conditionalFormatting>
  <conditionalFormatting sqref="C17:C26 C49 C28 C39:C47 C52:C55 C37 C30:C35 C5:C13">
    <cfRule type="colorScale" priority="49">
      <colorScale>
        <cfvo type="min"/>
        <cfvo type="max"/>
        <color rgb="FFFFEF9C"/>
        <color rgb="FFFF7128"/>
      </colorScale>
    </cfRule>
  </conditionalFormatting>
  <conditionalFormatting sqref="E39:E47 E49">
    <cfRule type="colorScale" priority="48">
      <colorScale>
        <cfvo type="min"/>
        <cfvo type="max"/>
        <color rgb="FFFFEF9C"/>
        <color rgb="FFFF7128"/>
      </colorScale>
    </cfRule>
  </conditionalFormatting>
  <conditionalFormatting sqref="F39:F47 F49">
    <cfRule type="colorScale" priority="47">
      <colorScale>
        <cfvo type="min"/>
        <cfvo type="max"/>
        <color rgb="FFFFEF9C"/>
        <color rgb="FFFF7128"/>
      </colorScale>
    </cfRule>
  </conditionalFormatting>
  <conditionalFormatting sqref="G39:G47 G49">
    <cfRule type="colorScale" priority="46">
      <colorScale>
        <cfvo type="min"/>
        <cfvo type="max"/>
        <color rgb="FFFFEF9C"/>
        <color rgb="FFFF7128"/>
      </colorScale>
    </cfRule>
  </conditionalFormatting>
  <conditionalFormatting sqref="H39:H47 H49">
    <cfRule type="colorScale" priority="45">
      <colorScale>
        <cfvo type="min"/>
        <cfvo type="max"/>
        <color rgb="FFFFEF9C"/>
        <color rgb="FFFF7128"/>
      </colorScale>
    </cfRule>
  </conditionalFormatting>
  <conditionalFormatting sqref="I39:I47 I49">
    <cfRule type="colorScale" priority="44">
      <colorScale>
        <cfvo type="min"/>
        <cfvo type="max"/>
        <color rgb="FFFFEF9C"/>
        <color rgb="FFFF7128"/>
      </colorScale>
    </cfRule>
  </conditionalFormatting>
  <conditionalFormatting sqref="J39:J47 J49">
    <cfRule type="colorScale" priority="43">
      <colorScale>
        <cfvo type="min"/>
        <cfvo type="max"/>
        <color rgb="FFFFEF9C"/>
        <color rgb="FFFF7128"/>
      </colorScale>
    </cfRule>
  </conditionalFormatting>
  <conditionalFormatting sqref="E15">
    <cfRule type="colorScale" priority="42">
      <colorScale>
        <cfvo type="min"/>
        <cfvo type="max"/>
        <color rgb="FFFFEF9C"/>
        <color rgb="FFFF7128"/>
      </colorScale>
    </cfRule>
  </conditionalFormatting>
  <conditionalFormatting sqref="F15">
    <cfRule type="colorScale" priority="41">
      <colorScale>
        <cfvo type="min"/>
        <cfvo type="max"/>
        <color rgb="FFFFEF9C"/>
        <color rgb="FFFF7128"/>
      </colorScale>
    </cfRule>
  </conditionalFormatting>
  <conditionalFormatting sqref="G15">
    <cfRule type="colorScale" priority="40">
      <colorScale>
        <cfvo type="min"/>
        <cfvo type="max"/>
        <color rgb="FFFFEF9C"/>
        <color rgb="FFFF7128"/>
      </colorScale>
    </cfRule>
  </conditionalFormatting>
  <conditionalFormatting sqref="H15">
    <cfRule type="colorScale" priority="39">
      <colorScale>
        <cfvo type="min"/>
        <cfvo type="max"/>
        <color rgb="FFFFEF9C"/>
        <color rgb="FFFF7128"/>
      </colorScale>
    </cfRule>
  </conditionalFormatting>
  <conditionalFormatting sqref="I15">
    <cfRule type="colorScale" priority="38">
      <colorScale>
        <cfvo type="min"/>
        <cfvo type="max"/>
        <color rgb="FFFFEF9C"/>
        <color rgb="FFFF7128"/>
      </colorScale>
    </cfRule>
  </conditionalFormatting>
  <conditionalFormatting sqref="J15">
    <cfRule type="colorScale" priority="37">
      <colorScale>
        <cfvo type="min"/>
        <cfvo type="max"/>
        <color rgb="FFFFEF9C"/>
        <color rgb="FFFF7128"/>
      </colorScale>
    </cfRule>
  </conditionalFormatting>
  <conditionalFormatting sqref="K15">
    <cfRule type="colorScale" priority="36">
      <colorScale>
        <cfvo type="min"/>
        <cfvo type="max"/>
        <color rgb="FFFFEF9C"/>
        <color rgb="FFFF7128"/>
      </colorScale>
    </cfRule>
  </conditionalFormatting>
  <conditionalFormatting sqref="L15">
    <cfRule type="colorScale" priority="35">
      <colorScale>
        <cfvo type="min"/>
        <cfvo type="max"/>
        <color rgb="FFFFEF9C"/>
        <color rgb="FFFF7128"/>
      </colorScale>
    </cfRule>
  </conditionalFormatting>
  <conditionalFormatting sqref="M15">
    <cfRule type="colorScale" priority="34">
      <colorScale>
        <cfvo type="min"/>
        <cfvo type="max"/>
        <color rgb="FFFFEF9C"/>
        <color rgb="FFFF7128"/>
      </colorScale>
    </cfRule>
  </conditionalFormatting>
  <conditionalFormatting sqref="N15">
    <cfRule type="colorScale" priority="33">
      <colorScale>
        <cfvo type="min"/>
        <cfvo type="max"/>
        <color rgb="FFFFEF9C"/>
        <color rgb="FFFF7128"/>
      </colorScale>
    </cfRule>
  </conditionalFormatting>
  <conditionalFormatting sqref="O15">
    <cfRule type="colorScale" priority="32">
      <colorScale>
        <cfvo type="min"/>
        <cfvo type="max"/>
        <color rgb="FFFFEF9C"/>
        <color rgb="FFFF7128"/>
      </colorScale>
    </cfRule>
  </conditionalFormatting>
  <conditionalFormatting sqref="P15">
    <cfRule type="colorScale" priority="31">
      <colorScale>
        <cfvo type="min"/>
        <cfvo type="max"/>
        <color rgb="FFFFEF9C"/>
        <color rgb="FFFF7128"/>
      </colorScale>
    </cfRule>
  </conditionalFormatting>
  <conditionalFormatting sqref="Q15">
    <cfRule type="colorScale" priority="30">
      <colorScale>
        <cfvo type="min"/>
        <cfvo type="max"/>
        <color rgb="FFFFEF9C"/>
        <color rgb="FFFF7128"/>
      </colorScale>
    </cfRule>
  </conditionalFormatting>
  <conditionalFormatting sqref="R15">
    <cfRule type="colorScale" priority="29">
      <colorScale>
        <cfvo type="min"/>
        <cfvo type="max"/>
        <color rgb="FFFFEF9C"/>
        <color rgb="FFFF7128"/>
      </colorScale>
    </cfRule>
  </conditionalFormatting>
  <conditionalFormatting sqref="S15">
    <cfRule type="colorScale" priority="28">
      <colorScale>
        <cfvo type="min"/>
        <cfvo type="max"/>
        <color rgb="FFFFEF9C"/>
        <color rgb="FFFF7128"/>
      </colorScale>
    </cfRule>
  </conditionalFormatting>
  <conditionalFormatting sqref="T15">
    <cfRule type="colorScale" priority="27">
      <colorScale>
        <cfvo type="min"/>
        <cfvo type="max"/>
        <color rgb="FFFFEF9C"/>
        <color rgb="FFFF7128"/>
      </colorScale>
    </cfRule>
  </conditionalFormatting>
  <conditionalFormatting sqref="U15">
    <cfRule type="colorScale" priority="26">
      <colorScale>
        <cfvo type="min"/>
        <cfvo type="max"/>
        <color rgb="FFFFEF9C"/>
        <color rgb="FFFF7128"/>
      </colorScale>
    </cfRule>
  </conditionalFormatting>
  <conditionalFormatting sqref="V15">
    <cfRule type="colorScale" priority="25">
      <colorScale>
        <cfvo type="min"/>
        <cfvo type="max"/>
        <color rgb="FFFFEF9C"/>
        <color rgb="FFFF7128"/>
      </colorScale>
    </cfRule>
  </conditionalFormatting>
  <conditionalFormatting sqref="W15">
    <cfRule type="colorScale" priority="24">
      <colorScale>
        <cfvo type="min"/>
        <cfvo type="max"/>
        <color rgb="FFFFEF9C"/>
        <color rgb="FFFF7128"/>
      </colorScale>
    </cfRule>
  </conditionalFormatting>
  <conditionalFormatting sqref="X15">
    <cfRule type="colorScale" priority="23">
      <colorScale>
        <cfvo type="min"/>
        <cfvo type="max"/>
        <color rgb="FFFFEF9C"/>
        <color rgb="FFFF7128"/>
      </colorScale>
    </cfRule>
  </conditionalFormatting>
  <conditionalFormatting sqref="C15">
    <cfRule type="colorScale" priority="22">
      <colorScale>
        <cfvo type="min"/>
        <cfvo type="max"/>
        <color rgb="FFFFEF9C"/>
        <color rgb="FFFF7128"/>
      </colorScale>
    </cfRule>
  </conditionalFormatting>
  <conditionalFormatting sqref="E51">
    <cfRule type="colorScale" priority="21">
      <colorScale>
        <cfvo type="min"/>
        <cfvo type="max"/>
        <color rgb="FFFFEF9C"/>
        <color rgb="FFFF7128"/>
      </colorScale>
    </cfRule>
  </conditionalFormatting>
  <conditionalFormatting sqref="F51">
    <cfRule type="colorScale" priority="20">
      <colorScale>
        <cfvo type="min"/>
        <cfvo type="max"/>
        <color rgb="FFFFEF9C"/>
        <color rgb="FFFF7128"/>
      </colorScale>
    </cfRule>
  </conditionalFormatting>
  <conditionalFormatting sqref="G51">
    <cfRule type="colorScale" priority="19">
      <colorScale>
        <cfvo type="min"/>
        <cfvo type="max"/>
        <color rgb="FFFFEF9C"/>
        <color rgb="FFFF7128"/>
      </colorScale>
    </cfRule>
  </conditionalFormatting>
  <conditionalFormatting sqref="H51">
    <cfRule type="colorScale" priority="18">
      <colorScale>
        <cfvo type="min"/>
        <cfvo type="max"/>
        <color rgb="FFFFEF9C"/>
        <color rgb="FFFF7128"/>
      </colorScale>
    </cfRule>
  </conditionalFormatting>
  <conditionalFormatting sqref="I51">
    <cfRule type="colorScale" priority="17">
      <colorScale>
        <cfvo type="min"/>
        <cfvo type="max"/>
        <color rgb="FFFFEF9C"/>
        <color rgb="FFFF7128"/>
      </colorScale>
    </cfRule>
  </conditionalFormatting>
  <conditionalFormatting sqref="J51">
    <cfRule type="colorScale" priority="16">
      <colorScale>
        <cfvo type="min"/>
        <cfvo type="max"/>
        <color rgb="FFFFEF9C"/>
        <color rgb="FFFF7128"/>
      </colorScale>
    </cfRule>
  </conditionalFormatting>
  <conditionalFormatting sqref="K51">
    <cfRule type="colorScale" priority="15">
      <colorScale>
        <cfvo type="min"/>
        <cfvo type="max"/>
        <color rgb="FFFFEF9C"/>
        <color rgb="FFFF7128"/>
      </colorScale>
    </cfRule>
  </conditionalFormatting>
  <conditionalFormatting sqref="L51">
    <cfRule type="colorScale" priority="14">
      <colorScale>
        <cfvo type="min"/>
        <cfvo type="max"/>
        <color rgb="FFFFEF9C"/>
        <color rgb="FFFF7128"/>
      </colorScale>
    </cfRule>
  </conditionalFormatting>
  <conditionalFormatting sqref="M51">
    <cfRule type="colorScale" priority="13">
      <colorScale>
        <cfvo type="min"/>
        <cfvo type="max"/>
        <color rgb="FFFFEF9C"/>
        <color rgb="FFFF7128"/>
      </colorScale>
    </cfRule>
  </conditionalFormatting>
  <conditionalFormatting sqref="N51">
    <cfRule type="colorScale" priority="12">
      <colorScale>
        <cfvo type="min"/>
        <cfvo type="max"/>
        <color rgb="FFFFEF9C"/>
        <color rgb="FFFF7128"/>
      </colorScale>
    </cfRule>
  </conditionalFormatting>
  <conditionalFormatting sqref="O51">
    <cfRule type="colorScale" priority="11">
      <colorScale>
        <cfvo type="min"/>
        <cfvo type="max"/>
        <color rgb="FFFFEF9C"/>
        <color rgb="FFFF7128"/>
      </colorScale>
    </cfRule>
  </conditionalFormatting>
  <conditionalFormatting sqref="P51">
    <cfRule type="colorScale" priority="10">
      <colorScale>
        <cfvo type="min"/>
        <cfvo type="max"/>
        <color rgb="FFFFEF9C"/>
        <color rgb="FFFF7128"/>
      </colorScale>
    </cfRule>
  </conditionalFormatting>
  <conditionalFormatting sqref="Q51">
    <cfRule type="colorScale" priority="9">
      <colorScale>
        <cfvo type="min"/>
        <cfvo type="max"/>
        <color rgb="FFFFEF9C"/>
        <color rgb="FFFF7128"/>
      </colorScale>
    </cfRule>
  </conditionalFormatting>
  <conditionalFormatting sqref="R51">
    <cfRule type="colorScale" priority="8">
      <colorScale>
        <cfvo type="min"/>
        <cfvo type="max"/>
        <color rgb="FFFFEF9C"/>
        <color rgb="FFFF7128"/>
      </colorScale>
    </cfRule>
  </conditionalFormatting>
  <conditionalFormatting sqref="S51">
    <cfRule type="colorScale" priority="7">
      <colorScale>
        <cfvo type="min"/>
        <cfvo type="max"/>
        <color rgb="FFFFEF9C"/>
        <color rgb="FFFF7128"/>
      </colorScale>
    </cfRule>
  </conditionalFormatting>
  <conditionalFormatting sqref="T51">
    <cfRule type="colorScale" priority="6">
      <colorScale>
        <cfvo type="min"/>
        <cfvo type="max"/>
        <color rgb="FFFFEF9C"/>
        <color rgb="FFFF7128"/>
      </colorScale>
    </cfRule>
  </conditionalFormatting>
  <conditionalFormatting sqref="U51">
    <cfRule type="colorScale" priority="5">
      <colorScale>
        <cfvo type="min"/>
        <cfvo type="max"/>
        <color rgb="FFFFEF9C"/>
        <color rgb="FFFF7128"/>
      </colorScale>
    </cfRule>
  </conditionalFormatting>
  <conditionalFormatting sqref="V51">
    <cfRule type="colorScale" priority="4">
      <colorScale>
        <cfvo type="min"/>
        <cfvo type="max"/>
        <color rgb="FFFFEF9C"/>
        <color rgb="FFFF7128"/>
      </colorScale>
    </cfRule>
  </conditionalFormatting>
  <conditionalFormatting sqref="W51">
    <cfRule type="colorScale" priority="3">
      <colorScale>
        <cfvo type="min"/>
        <cfvo type="max"/>
        <color rgb="FFFFEF9C"/>
        <color rgb="FFFF7128"/>
      </colorScale>
    </cfRule>
  </conditionalFormatting>
  <conditionalFormatting sqref="X51">
    <cfRule type="colorScale" priority="2">
      <colorScale>
        <cfvo type="min"/>
        <cfvo type="max"/>
        <color rgb="FFFFEF9C"/>
        <color rgb="FFFF7128"/>
      </colorScale>
    </cfRule>
  </conditionalFormatting>
  <conditionalFormatting sqref="C51">
    <cfRule type="colorScale" priority="1">
      <colorScale>
        <cfvo type="min"/>
        <cfvo type="max"/>
        <color rgb="FFFFEF9C"/>
        <color rgb="FFFF7128"/>
      </colorScale>
    </cfRule>
  </conditionalFormatting>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workbookViewId="0">
      <selection activeCell="A29" sqref="A29"/>
    </sheetView>
  </sheetViews>
  <sheetFormatPr defaultRowHeight="14.4" x14ac:dyDescent="0.3"/>
  <cols>
    <col min="1" max="1" width="24.33203125" bestFit="1" customWidth="1"/>
    <col min="2" max="2" width="24.33203125" customWidth="1"/>
    <col min="3" max="4" width="12" style="195" bestFit="1" customWidth="1"/>
  </cols>
  <sheetData>
    <row r="1" spans="1:4" x14ac:dyDescent="0.3">
      <c r="A1" s="193" t="s">
        <v>105</v>
      </c>
      <c r="B1" s="193" t="s">
        <v>14</v>
      </c>
      <c r="C1" s="194" t="s">
        <v>84</v>
      </c>
      <c r="D1" s="194" t="s">
        <v>86</v>
      </c>
    </row>
    <row r="2" spans="1:4" x14ac:dyDescent="0.3">
      <c r="A2" t="s">
        <v>91</v>
      </c>
      <c r="B2" t="s">
        <v>152</v>
      </c>
      <c r="C2" s="195">
        <v>28.374602487699999</v>
      </c>
      <c r="D2" s="195">
        <f t="shared" ref="D2:D21" si="0">C2*0.386102</f>
        <v>10.955490769705944</v>
      </c>
    </row>
    <row r="3" spans="1:4" x14ac:dyDescent="0.3">
      <c r="A3" t="s">
        <v>90</v>
      </c>
      <c r="B3" t="s">
        <v>152</v>
      </c>
      <c r="C3" s="195">
        <v>68.877680046400002</v>
      </c>
      <c r="D3" s="195">
        <f t="shared" si="0"/>
        <v>26.593810021275132</v>
      </c>
    </row>
    <row r="4" spans="1:4" x14ac:dyDescent="0.3">
      <c r="A4" t="s">
        <v>88</v>
      </c>
      <c r="B4" t="s">
        <v>152</v>
      </c>
      <c r="C4" s="195">
        <v>162.76963845500001</v>
      </c>
      <c r="D4" s="195">
        <f t="shared" si="0"/>
        <v>62.845682946752412</v>
      </c>
    </row>
    <row r="5" spans="1:4" x14ac:dyDescent="0.3">
      <c r="A5" t="s">
        <v>41</v>
      </c>
      <c r="B5" t="s">
        <v>152</v>
      </c>
      <c r="C5" s="195">
        <v>221.11619006699999</v>
      </c>
      <c r="D5" s="195">
        <f t="shared" si="0"/>
        <v>85.373403217248836</v>
      </c>
    </row>
    <row r="6" spans="1:4" x14ac:dyDescent="0.3">
      <c r="A6" t="s">
        <v>35</v>
      </c>
      <c r="B6" t="s">
        <v>152</v>
      </c>
      <c r="C6" s="195">
        <v>638.97699999999998</v>
      </c>
      <c r="D6" s="195">
        <f t="shared" si="0"/>
        <v>246.71029765399999</v>
      </c>
    </row>
    <row r="7" spans="1:4" x14ac:dyDescent="0.3">
      <c r="A7" t="s">
        <v>54</v>
      </c>
      <c r="B7" t="s">
        <v>152</v>
      </c>
      <c r="C7" s="195">
        <v>9.17158440563</v>
      </c>
      <c r="D7" s="195">
        <f t="shared" si="0"/>
        <v>3.5411670821825543</v>
      </c>
    </row>
    <row r="8" spans="1:4" x14ac:dyDescent="0.3">
      <c r="A8" t="s">
        <v>30</v>
      </c>
      <c r="B8" t="s">
        <v>152</v>
      </c>
      <c r="C8" s="195">
        <v>354.88857151399998</v>
      </c>
      <c r="D8" s="195">
        <f t="shared" si="0"/>
        <v>137.02318723869843</v>
      </c>
    </row>
    <row r="9" spans="1:4" x14ac:dyDescent="0.3">
      <c r="A9" t="s">
        <v>32</v>
      </c>
      <c r="B9" t="s">
        <v>152</v>
      </c>
      <c r="C9" s="195">
        <v>279.18899567400001</v>
      </c>
      <c r="D9" s="195">
        <f t="shared" si="0"/>
        <v>107.79542960772275</v>
      </c>
    </row>
    <row r="10" spans="1:4" x14ac:dyDescent="0.3">
      <c r="A10" t="s">
        <v>59</v>
      </c>
      <c r="B10" t="s">
        <v>152</v>
      </c>
      <c r="C10" s="195">
        <v>24.391836041800001</v>
      </c>
      <c r="D10" s="195">
        <f t="shared" si="0"/>
        <v>9.417736679411064</v>
      </c>
    </row>
    <row r="11" spans="1:4" x14ac:dyDescent="0.3">
      <c r="A11" t="s">
        <v>60</v>
      </c>
      <c r="B11" t="s">
        <v>152</v>
      </c>
      <c r="C11" s="195">
        <v>83.096011394200005</v>
      </c>
      <c r="D11" s="195">
        <f t="shared" si="0"/>
        <v>32.083536191323411</v>
      </c>
    </row>
    <row r="12" spans="1:4" x14ac:dyDescent="0.3">
      <c r="A12" t="s">
        <v>61</v>
      </c>
      <c r="B12" t="s">
        <v>152</v>
      </c>
      <c r="C12" s="195">
        <v>35.6446334615</v>
      </c>
      <c r="D12" s="195">
        <f t="shared" si="0"/>
        <v>13.762464268752073</v>
      </c>
    </row>
    <row r="13" spans="1:4" x14ac:dyDescent="0.3">
      <c r="A13" t="s">
        <v>34</v>
      </c>
      <c r="B13" t="s">
        <v>152</v>
      </c>
      <c r="C13" s="195">
        <v>24.405466798300001</v>
      </c>
      <c r="D13" s="195">
        <f t="shared" si="0"/>
        <v>9.4229995417572265</v>
      </c>
    </row>
    <row r="14" spans="1:4" x14ac:dyDescent="0.3">
      <c r="A14" t="s">
        <v>64</v>
      </c>
      <c r="B14" t="s">
        <v>152</v>
      </c>
      <c r="C14" s="195">
        <v>6.2414609301599997</v>
      </c>
      <c r="D14" s="195">
        <f t="shared" si="0"/>
        <v>2.4098405480566361</v>
      </c>
    </row>
    <row r="15" spans="1:4" x14ac:dyDescent="0.3">
      <c r="A15" t="s">
        <v>29</v>
      </c>
      <c r="B15" t="s">
        <v>66</v>
      </c>
      <c r="C15" s="195">
        <v>262.87234969399998</v>
      </c>
      <c r="D15" s="195">
        <f t="shared" si="0"/>
        <v>101.49553996155278</v>
      </c>
    </row>
    <row r="16" spans="1:4" x14ac:dyDescent="0.3">
      <c r="A16" t="s">
        <v>82</v>
      </c>
      <c r="B16" t="s">
        <v>66</v>
      </c>
      <c r="C16" s="195">
        <v>236.56177146600001</v>
      </c>
      <c r="D16" s="195">
        <f t="shared" si="0"/>
        <v>91.336973086565536</v>
      </c>
    </row>
    <row r="17" spans="1:4" x14ac:dyDescent="0.3">
      <c r="A17" t="s">
        <v>43</v>
      </c>
      <c r="B17" t="s">
        <v>66</v>
      </c>
      <c r="C17" s="195">
        <v>204.65629859500001</v>
      </c>
      <c r="D17" s="195">
        <f t="shared" si="0"/>
        <v>79.018206200126698</v>
      </c>
    </row>
    <row r="18" spans="1:4" x14ac:dyDescent="0.3">
      <c r="A18" t="s">
        <v>53</v>
      </c>
      <c r="B18" t="s">
        <v>66</v>
      </c>
      <c r="C18" s="195">
        <v>192.52834062599999</v>
      </c>
      <c r="D18" s="195">
        <f t="shared" si="0"/>
        <v>74.335577372379845</v>
      </c>
    </row>
    <row r="19" spans="1:4" x14ac:dyDescent="0.3">
      <c r="A19" t="s">
        <v>62</v>
      </c>
      <c r="B19" t="s">
        <v>66</v>
      </c>
      <c r="C19" s="195">
        <v>58.6415993918</v>
      </c>
      <c r="D19" s="195">
        <f t="shared" si="0"/>
        <v>22.641638808372765</v>
      </c>
    </row>
    <row r="20" spans="1:4" x14ac:dyDescent="0.3">
      <c r="A20" t="s">
        <v>63</v>
      </c>
      <c r="B20" t="s">
        <v>66</v>
      </c>
      <c r="C20" s="195">
        <v>117.40536987199999</v>
      </c>
      <c r="D20" s="195">
        <f t="shared" si="0"/>
        <v>45.330448118318941</v>
      </c>
    </row>
    <row r="21" spans="1:4" x14ac:dyDescent="0.3">
      <c r="A21" t="s">
        <v>52</v>
      </c>
      <c r="B21" t="s">
        <v>51</v>
      </c>
      <c r="C21" s="195">
        <v>56.895315705900003</v>
      </c>
      <c r="D21" s="195">
        <f t="shared" si="0"/>
        <v>21.967395184679404</v>
      </c>
    </row>
    <row r="22" spans="1:4" x14ac:dyDescent="0.3">
      <c r="A22" t="s">
        <v>95</v>
      </c>
      <c r="B22" t="s">
        <v>51</v>
      </c>
      <c r="C22" s="195">
        <v>6.3904514513256503</v>
      </c>
      <c r="D22" s="195">
        <v>2.4673660862597364</v>
      </c>
    </row>
    <row r="23" spans="1:4" x14ac:dyDescent="0.3">
      <c r="A23" t="s">
        <v>92</v>
      </c>
      <c r="B23" t="s">
        <v>51</v>
      </c>
      <c r="C23" s="195">
        <v>25.5350484503</v>
      </c>
      <c r="D23" s="195">
        <f t="shared" ref="D23:D40" si="1">C23*0.386102</f>
        <v>9.8591332767577313</v>
      </c>
    </row>
    <row r="24" spans="1:4" x14ac:dyDescent="0.3">
      <c r="A24" t="s">
        <v>45</v>
      </c>
      <c r="B24" t="s">
        <v>51</v>
      </c>
      <c r="C24" s="195">
        <v>114.805302658</v>
      </c>
      <c r="D24" s="195">
        <f t="shared" si="1"/>
        <v>44.326556966859116</v>
      </c>
    </row>
    <row r="25" spans="1:4" x14ac:dyDescent="0.3">
      <c r="A25" t="s">
        <v>46</v>
      </c>
      <c r="B25" t="s">
        <v>51</v>
      </c>
      <c r="C25" s="195">
        <v>110.941443698</v>
      </c>
      <c r="D25" s="195">
        <f t="shared" si="1"/>
        <v>42.834713294685194</v>
      </c>
    </row>
    <row r="26" spans="1:4" x14ac:dyDescent="0.3">
      <c r="A26" t="s">
        <v>56</v>
      </c>
      <c r="B26" t="s">
        <v>51</v>
      </c>
      <c r="C26" s="195">
        <v>68.426720121499997</v>
      </c>
      <c r="D26" s="195">
        <f t="shared" si="1"/>
        <v>26.419693492351392</v>
      </c>
    </row>
    <row r="27" spans="1:4" x14ac:dyDescent="0.3">
      <c r="A27" t="s">
        <v>49</v>
      </c>
      <c r="B27" t="s">
        <v>51</v>
      </c>
      <c r="C27" s="195">
        <v>187.50132536999999</v>
      </c>
      <c r="D27" s="195">
        <f t="shared" si="1"/>
        <v>72.39463672800774</v>
      </c>
    </row>
    <row r="28" spans="1:4" x14ac:dyDescent="0.3">
      <c r="A28" t="s">
        <v>89</v>
      </c>
      <c r="B28" t="s">
        <v>51</v>
      </c>
      <c r="C28" s="195">
        <v>491.904773654</v>
      </c>
      <c r="D28" s="195">
        <f t="shared" si="1"/>
        <v>189.9254169173567</v>
      </c>
    </row>
    <row r="29" spans="1:4" x14ac:dyDescent="0.3">
      <c r="A29" t="s">
        <v>85</v>
      </c>
      <c r="B29" t="s">
        <v>51</v>
      </c>
      <c r="C29" s="195">
        <v>45.976298005300002</v>
      </c>
      <c r="D29" s="195">
        <f t="shared" si="1"/>
        <v>17.751540612442341</v>
      </c>
    </row>
    <row r="30" spans="1:4" x14ac:dyDescent="0.3">
      <c r="A30" t="s">
        <v>50</v>
      </c>
      <c r="B30" t="s">
        <v>51</v>
      </c>
      <c r="C30" s="195">
        <v>229.85415195799999</v>
      </c>
      <c r="D30" s="195">
        <f t="shared" si="1"/>
        <v>88.747147779287715</v>
      </c>
    </row>
    <row r="31" spans="1:4" x14ac:dyDescent="0.3">
      <c r="A31" t="s">
        <v>24</v>
      </c>
      <c r="B31" t="s">
        <v>48</v>
      </c>
      <c r="C31" s="195">
        <v>66.010469595900005</v>
      </c>
      <c r="D31" s="195">
        <f t="shared" si="1"/>
        <v>25.486774331916184</v>
      </c>
    </row>
    <row r="32" spans="1:4" x14ac:dyDescent="0.3">
      <c r="A32" t="s">
        <v>36</v>
      </c>
      <c r="B32" t="s">
        <v>48</v>
      </c>
      <c r="C32" s="195">
        <v>34.7500526034</v>
      </c>
      <c r="D32" s="195">
        <f t="shared" si="1"/>
        <v>13.417064810277948</v>
      </c>
    </row>
    <row r="33" spans="1:4" x14ac:dyDescent="0.3">
      <c r="A33" t="s">
        <v>38</v>
      </c>
      <c r="B33" t="s">
        <v>48</v>
      </c>
      <c r="C33" s="195">
        <v>208.283205356</v>
      </c>
      <c r="D33" s="195">
        <f t="shared" si="1"/>
        <v>80.418562154362306</v>
      </c>
    </row>
    <row r="34" spans="1:4" x14ac:dyDescent="0.3">
      <c r="A34" t="s">
        <v>81</v>
      </c>
      <c r="B34" t="s">
        <v>48</v>
      </c>
      <c r="C34" s="195">
        <v>69.446583898200004</v>
      </c>
      <c r="D34" s="195">
        <f t="shared" si="1"/>
        <v>26.813464936262818</v>
      </c>
    </row>
    <row r="35" spans="1:4" x14ac:dyDescent="0.3">
      <c r="A35" t="s">
        <v>28</v>
      </c>
      <c r="B35" t="s">
        <v>48</v>
      </c>
      <c r="C35" s="195">
        <v>191.38208487899999</v>
      </c>
      <c r="D35" s="195">
        <f t="shared" si="1"/>
        <v>73.893005735951661</v>
      </c>
    </row>
    <row r="36" spans="1:4" x14ac:dyDescent="0.3">
      <c r="A36" t="s">
        <v>39</v>
      </c>
      <c r="B36" t="s">
        <v>48</v>
      </c>
      <c r="C36" s="195">
        <v>208.718768643</v>
      </c>
      <c r="D36" s="195">
        <f t="shared" si="1"/>
        <v>80.586734010599585</v>
      </c>
    </row>
    <row r="37" spans="1:4" x14ac:dyDescent="0.3">
      <c r="A37" t="s">
        <v>40</v>
      </c>
      <c r="B37" t="s">
        <v>48</v>
      </c>
      <c r="C37" s="195">
        <v>130.584587051</v>
      </c>
      <c r="D37" s="195">
        <f t="shared" si="1"/>
        <v>50.418970229565204</v>
      </c>
    </row>
    <row r="38" spans="1:4" x14ac:dyDescent="0.3">
      <c r="A38" t="s">
        <v>44</v>
      </c>
      <c r="B38" t="s">
        <v>48</v>
      </c>
      <c r="C38" s="195">
        <v>138.656552683</v>
      </c>
      <c r="D38" s="195">
        <f t="shared" si="1"/>
        <v>53.535572304011666</v>
      </c>
    </row>
    <row r="39" spans="1:4" x14ac:dyDescent="0.3">
      <c r="A39" t="s">
        <v>31</v>
      </c>
      <c r="B39" t="s">
        <v>48</v>
      </c>
      <c r="C39" s="195">
        <v>173.19060915399999</v>
      </c>
      <c r="D39" s="195">
        <f t="shared" si="1"/>
        <v>66.869240575577706</v>
      </c>
    </row>
    <row r="40" spans="1:4" x14ac:dyDescent="0.3">
      <c r="A40" t="s">
        <v>47</v>
      </c>
      <c r="B40" t="s">
        <v>48</v>
      </c>
      <c r="C40" s="195">
        <v>32.469128393399998</v>
      </c>
      <c r="D40" s="195">
        <f t="shared" si="1"/>
        <v>12.536395410948526</v>
      </c>
    </row>
  </sheetData>
  <sheetProtection password="EE40" sheet="1" objects="1" scenarios="1"/>
  <sortState ref="A2:D40">
    <sortCondition ref="B2:B40"/>
    <sortCondition ref="A2:A40"/>
    <sortCondition ref="C2:C40"/>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5" zoomScaleNormal="85" workbookViewId="0">
      <selection activeCell="AC27" sqref="AC27"/>
    </sheetView>
  </sheetViews>
  <sheetFormatPr defaultRowHeight="14.4" x14ac:dyDescent="0.3"/>
  <sheetData/>
  <sheetProtection password="EE40" sheet="1" objects="1" scenarios="1"/>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
  <sheetViews>
    <sheetView workbookViewId="0">
      <selection activeCell="P33" sqref="P33"/>
    </sheetView>
  </sheetViews>
  <sheetFormatPr defaultColWidth="57.44140625" defaultRowHeight="15.6" x14ac:dyDescent="0.3"/>
  <cols>
    <col min="1" max="1" width="16.5546875" style="202" bestFit="1" customWidth="1"/>
    <col min="2" max="21" width="3.88671875" style="202" bestFit="1" customWidth="1"/>
    <col min="22" max="22" width="47.88671875" style="202" bestFit="1" customWidth="1"/>
    <col min="23" max="16384" width="57.44140625" style="202"/>
  </cols>
  <sheetData>
    <row r="1" spans="1:22" ht="16.2" thickTop="1" x14ac:dyDescent="0.3">
      <c r="A1" s="322" t="s">
        <v>106</v>
      </c>
      <c r="B1" s="324" t="s">
        <v>107</v>
      </c>
      <c r="C1" s="325"/>
      <c r="D1" s="325"/>
      <c r="E1" s="326"/>
      <c r="F1" s="324" t="s">
        <v>108</v>
      </c>
      <c r="G1" s="327"/>
      <c r="H1" s="327"/>
      <c r="I1" s="327"/>
      <c r="J1" s="327"/>
      <c r="K1" s="327"/>
      <c r="L1" s="327"/>
      <c r="M1" s="327"/>
      <c r="N1" s="327"/>
      <c r="O1" s="327"/>
      <c r="P1" s="327"/>
      <c r="Q1" s="327"/>
      <c r="R1" s="327"/>
      <c r="S1" s="327"/>
      <c r="T1" s="327"/>
      <c r="U1" s="327"/>
      <c r="V1" s="328" t="s">
        <v>109</v>
      </c>
    </row>
    <row r="2" spans="1:22" ht="98.4" thickBot="1" x14ac:dyDescent="0.35">
      <c r="A2" s="323"/>
      <c r="B2" s="203" t="s">
        <v>110</v>
      </c>
      <c r="C2" s="204" t="s">
        <v>111</v>
      </c>
      <c r="D2" s="204" t="s">
        <v>112</v>
      </c>
      <c r="E2" s="205" t="s">
        <v>113</v>
      </c>
      <c r="F2" s="206" t="s">
        <v>114</v>
      </c>
      <c r="G2" s="207" t="s">
        <v>115</v>
      </c>
      <c r="H2" s="207" t="s">
        <v>116</v>
      </c>
      <c r="I2" s="207" t="s">
        <v>117</v>
      </c>
      <c r="J2" s="207" t="s">
        <v>118</v>
      </c>
      <c r="K2" s="207" t="s">
        <v>119</v>
      </c>
      <c r="L2" s="207" t="s">
        <v>120</v>
      </c>
      <c r="M2" s="207" t="s">
        <v>121</v>
      </c>
      <c r="N2" s="207" t="s">
        <v>122</v>
      </c>
      <c r="O2" s="207" t="s">
        <v>123</v>
      </c>
      <c r="P2" s="207" t="s">
        <v>124</v>
      </c>
      <c r="Q2" s="207" t="s">
        <v>125</v>
      </c>
      <c r="R2" s="207" t="s">
        <v>126</v>
      </c>
      <c r="S2" s="207" t="s">
        <v>127</v>
      </c>
      <c r="T2" s="207" t="s">
        <v>128</v>
      </c>
      <c r="U2" s="208" t="s">
        <v>129</v>
      </c>
      <c r="V2" s="329"/>
    </row>
    <row r="3" spans="1:22" ht="16.8" thickTop="1" thickBot="1" x14ac:dyDescent="0.35">
      <c r="A3" s="209" t="s">
        <v>130</v>
      </c>
      <c r="B3" s="210"/>
      <c r="C3" s="211" t="s">
        <v>131</v>
      </c>
      <c r="D3" s="211" t="s">
        <v>131</v>
      </c>
      <c r="E3" s="212"/>
      <c r="F3" s="213" t="s">
        <v>131</v>
      </c>
      <c r="G3" s="214"/>
      <c r="H3" s="214"/>
      <c r="I3" s="214" t="s">
        <v>131</v>
      </c>
      <c r="J3" s="214"/>
      <c r="K3" s="214"/>
      <c r="L3" s="214"/>
      <c r="M3" s="214"/>
      <c r="N3" s="214" t="s">
        <v>131</v>
      </c>
      <c r="O3" s="214"/>
      <c r="P3" s="214" t="s">
        <v>131</v>
      </c>
      <c r="Q3" s="214" t="s">
        <v>131</v>
      </c>
      <c r="R3" s="214" t="s">
        <v>131</v>
      </c>
      <c r="S3" s="214"/>
      <c r="T3" s="214" t="s">
        <v>131</v>
      </c>
      <c r="U3" s="215"/>
      <c r="V3" s="216" t="s">
        <v>132</v>
      </c>
    </row>
    <row r="4" spans="1:22" ht="16.8" thickTop="1" thickBot="1" x14ac:dyDescent="0.35">
      <c r="A4" s="209" t="s">
        <v>31</v>
      </c>
      <c r="B4" s="210"/>
      <c r="C4" s="211" t="s">
        <v>131</v>
      </c>
      <c r="D4" s="211"/>
      <c r="E4" s="212"/>
      <c r="F4" s="217" t="s">
        <v>131</v>
      </c>
      <c r="G4" s="218"/>
      <c r="H4" s="218"/>
      <c r="I4" s="218" t="s">
        <v>131</v>
      </c>
      <c r="J4" s="218"/>
      <c r="K4" s="218"/>
      <c r="L4" s="218" t="s">
        <v>131</v>
      </c>
      <c r="M4" s="218" t="s">
        <v>131</v>
      </c>
      <c r="N4" s="218"/>
      <c r="O4" s="218"/>
      <c r="P4" s="218" t="s">
        <v>131</v>
      </c>
      <c r="Q4" s="218"/>
      <c r="R4" s="218"/>
      <c r="S4" s="218"/>
      <c r="T4" s="218" t="s">
        <v>131</v>
      </c>
      <c r="U4" s="219"/>
      <c r="V4" s="220"/>
    </row>
    <row r="5" spans="1:22" ht="16.8" thickTop="1" thickBot="1" x14ac:dyDescent="0.35">
      <c r="A5" s="209" t="s">
        <v>28</v>
      </c>
      <c r="B5" s="210"/>
      <c r="C5" s="211" t="s">
        <v>131</v>
      </c>
      <c r="D5" s="211"/>
      <c r="E5" s="212"/>
      <c r="F5" s="217" t="s">
        <v>131</v>
      </c>
      <c r="G5" s="218"/>
      <c r="H5" s="218"/>
      <c r="I5" s="218" t="s">
        <v>131</v>
      </c>
      <c r="J5" s="218"/>
      <c r="K5" s="218" t="s">
        <v>131</v>
      </c>
      <c r="L5" s="218" t="s">
        <v>131</v>
      </c>
      <c r="M5" s="218"/>
      <c r="N5" s="218"/>
      <c r="O5" s="218" t="s">
        <v>131</v>
      </c>
      <c r="P5" s="218"/>
      <c r="Q5" s="218"/>
      <c r="R5" s="218"/>
      <c r="S5" s="218" t="s">
        <v>131</v>
      </c>
      <c r="T5" s="218" t="s">
        <v>131</v>
      </c>
      <c r="U5" s="219"/>
      <c r="V5" s="221" t="s">
        <v>133</v>
      </c>
    </row>
    <row r="6" spans="1:22" ht="16.8" thickTop="1" thickBot="1" x14ac:dyDescent="0.35">
      <c r="A6" s="209" t="s">
        <v>24</v>
      </c>
      <c r="B6" s="210"/>
      <c r="C6" s="211"/>
      <c r="D6" s="211"/>
      <c r="E6" s="212" t="s">
        <v>131</v>
      </c>
      <c r="F6" s="217"/>
      <c r="G6" s="218"/>
      <c r="H6" s="218"/>
      <c r="I6" s="218"/>
      <c r="J6" s="218"/>
      <c r="K6" s="218"/>
      <c r="L6" s="218"/>
      <c r="M6" s="218"/>
      <c r="N6" s="218"/>
      <c r="O6" s="218"/>
      <c r="P6" s="218"/>
      <c r="Q6" s="218"/>
      <c r="R6" s="218"/>
      <c r="S6" s="218"/>
      <c r="T6" s="218"/>
      <c r="U6" s="219"/>
      <c r="V6" s="221" t="s">
        <v>134</v>
      </c>
    </row>
    <row r="7" spans="1:22" ht="16.8" thickTop="1" thickBot="1" x14ac:dyDescent="0.35">
      <c r="A7" s="209" t="s">
        <v>29</v>
      </c>
      <c r="B7" s="210"/>
      <c r="C7" s="211"/>
      <c r="D7" s="211"/>
      <c r="E7" s="212" t="s">
        <v>131</v>
      </c>
      <c r="F7" s="217"/>
      <c r="G7" s="218"/>
      <c r="H7" s="218"/>
      <c r="I7" s="218"/>
      <c r="J7" s="218" t="s">
        <v>131</v>
      </c>
      <c r="K7" s="218"/>
      <c r="L7" s="218"/>
      <c r="M7" s="218"/>
      <c r="N7" s="218"/>
      <c r="O7" s="218"/>
      <c r="P7" s="218"/>
      <c r="Q7" s="218"/>
      <c r="R7" s="218"/>
      <c r="S7" s="218"/>
      <c r="T7" s="218"/>
      <c r="U7" s="219"/>
      <c r="V7" s="221" t="s">
        <v>135</v>
      </c>
    </row>
    <row r="8" spans="1:22" ht="16.8" thickTop="1" thickBot="1" x14ac:dyDescent="0.35">
      <c r="A8" s="209" t="s">
        <v>30</v>
      </c>
      <c r="B8" s="210"/>
      <c r="C8" s="211" t="s">
        <v>131</v>
      </c>
      <c r="D8" s="211"/>
      <c r="E8" s="212" t="s">
        <v>131</v>
      </c>
      <c r="F8" s="217" t="s">
        <v>131</v>
      </c>
      <c r="G8" s="218"/>
      <c r="H8" s="218"/>
      <c r="I8" s="218" t="s">
        <v>131</v>
      </c>
      <c r="J8" s="218" t="s">
        <v>131</v>
      </c>
      <c r="K8" s="218"/>
      <c r="L8" s="218" t="s">
        <v>131</v>
      </c>
      <c r="M8" s="218"/>
      <c r="N8" s="218" t="s">
        <v>131</v>
      </c>
      <c r="O8" s="218"/>
      <c r="P8" s="218"/>
      <c r="Q8" s="218"/>
      <c r="R8" s="218"/>
      <c r="S8" s="218" t="s">
        <v>131</v>
      </c>
      <c r="T8" s="218" t="s">
        <v>131</v>
      </c>
      <c r="U8" s="219" t="s">
        <v>131</v>
      </c>
      <c r="V8" s="221" t="s">
        <v>136</v>
      </c>
    </row>
    <row r="9" spans="1:22" ht="16.8" thickTop="1" thickBot="1" x14ac:dyDescent="0.35">
      <c r="A9" s="209" t="s">
        <v>32</v>
      </c>
      <c r="B9" s="210" t="s">
        <v>131</v>
      </c>
      <c r="C9" s="211"/>
      <c r="D9" s="211"/>
      <c r="E9" s="212"/>
      <c r="F9" s="217" t="s">
        <v>131</v>
      </c>
      <c r="G9" s="218" t="s">
        <v>131</v>
      </c>
      <c r="H9" s="218"/>
      <c r="I9" s="218" t="s">
        <v>131</v>
      </c>
      <c r="J9" s="218"/>
      <c r="K9" s="218"/>
      <c r="L9" s="218"/>
      <c r="M9" s="218"/>
      <c r="N9" s="218"/>
      <c r="O9" s="218"/>
      <c r="P9" s="218"/>
      <c r="Q9" s="218"/>
      <c r="R9" s="218"/>
      <c r="S9" s="218"/>
      <c r="T9" s="218"/>
      <c r="U9" s="219"/>
      <c r="V9" s="221" t="s">
        <v>137</v>
      </c>
    </row>
    <row r="10" spans="1:22" ht="16.8" thickTop="1" thickBot="1" x14ac:dyDescent="0.35">
      <c r="A10" s="209" t="s">
        <v>34</v>
      </c>
      <c r="B10" s="210"/>
      <c r="C10" s="211" t="s">
        <v>131</v>
      </c>
      <c r="D10" s="211"/>
      <c r="E10" s="212"/>
      <c r="F10" s="217" t="s">
        <v>131</v>
      </c>
      <c r="G10" s="218" t="s">
        <v>131</v>
      </c>
      <c r="H10" s="218" t="s">
        <v>131</v>
      </c>
      <c r="I10" s="218" t="s">
        <v>131</v>
      </c>
      <c r="J10" s="218"/>
      <c r="K10" s="218"/>
      <c r="L10" s="218"/>
      <c r="M10" s="218"/>
      <c r="N10" s="218"/>
      <c r="O10" s="218" t="s">
        <v>131</v>
      </c>
      <c r="P10" s="218"/>
      <c r="Q10" s="218"/>
      <c r="R10" s="218"/>
      <c r="S10" s="218"/>
      <c r="T10" s="218" t="s">
        <v>131</v>
      </c>
      <c r="U10" s="219"/>
      <c r="V10" s="220"/>
    </row>
    <row r="11" spans="1:22" ht="16.8" thickTop="1" thickBot="1" x14ac:dyDescent="0.35">
      <c r="A11" s="209" t="s">
        <v>88</v>
      </c>
      <c r="B11" s="222"/>
      <c r="C11" s="223" t="s">
        <v>131</v>
      </c>
      <c r="D11" s="223"/>
      <c r="E11" s="224" t="s">
        <v>131</v>
      </c>
      <c r="F11" s="225"/>
      <c r="G11" s="226" t="s">
        <v>131</v>
      </c>
      <c r="H11" s="226"/>
      <c r="I11" s="226" t="s">
        <v>131</v>
      </c>
      <c r="J11" s="226" t="s">
        <v>131</v>
      </c>
      <c r="K11" s="226"/>
      <c r="L11" s="226"/>
      <c r="M11" s="226"/>
      <c r="N11" s="226"/>
      <c r="O11" s="226"/>
      <c r="P11" s="226"/>
      <c r="Q11" s="226"/>
      <c r="R11" s="226"/>
      <c r="S11" s="226"/>
      <c r="T11" s="226"/>
      <c r="U11" s="227"/>
      <c r="V11" s="220"/>
    </row>
    <row r="12" spans="1:22" ht="16.2" thickTop="1" x14ac:dyDescent="0.3"/>
  </sheetData>
  <sheetProtection password="EE40" sheet="1" objects="1" scenarios="1"/>
  <mergeCells count="4">
    <mergeCell ref="A1:A2"/>
    <mergeCell ref="B1:E1"/>
    <mergeCell ref="F1:U1"/>
    <mergeCell ref="V1:V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Data</vt:lpstr>
      <vt:lpstr>Readme</vt:lpstr>
      <vt:lpstr>MPA Options</vt:lpstr>
      <vt:lpstr>EWG Recommends</vt:lpstr>
      <vt:lpstr>Evaluation</vt:lpstr>
      <vt:lpstr>Ranks (by area)</vt:lpstr>
      <vt:lpstr>Total Areas</vt:lpstr>
      <vt:lpstr>Point Observations</vt:lpstr>
      <vt:lpstr>Existing MPAs</vt:lpstr>
      <vt:lpstr>Connectivity</vt:lpstr>
      <vt:lpstr>NC Options</vt:lpstr>
      <vt:lpstr>SC Options</vt:lpstr>
      <vt:lpstr>GA Options</vt:lpstr>
      <vt:lpstr>NEFL Options</vt:lpstr>
      <vt:lpstr>SEFL Options</vt:lpstr>
      <vt:lpstr>values</vt:lpstr>
    </vt:vector>
  </TitlesOfParts>
  <Company>US DOC NOAA NMFS SERO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nick.farmer</dc:creator>
  <cp:lastModifiedBy>Anon</cp:lastModifiedBy>
  <dcterms:created xsi:type="dcterms:W3CDTF">2013-02-06T13:00:14Z</dcterms:created>
  <dcterms:modified xsi:type="dcterms:W3CDTF">2013-03-04T19:26:39Z</dcterms:modified>
</cp:coreProperties>
</file>