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ominique.lazarre\Documents\IPTs\SAtlantic\SG Amendment 56 - BSB\Temporal Decision Tool\Final Version\"/>
    </mc:Choice>
  </mc:AlternateContent>
  <workbookProtection workbookAlgorithmName="SHA-512" workbookHashValue="Jp4g5XgL17SkYFPY/XR6SyAlzOgtJmQzv6+nbygFAMkCxqlpp6gMWGE3Hogdh2zAYh4ZSeqJbS+58xGPCR2urA==" workbookSaltValue="qEwZimimjd5loVnUWOjD8A==" workbookSpinCount="100000" lockStructure="1"/>
  <bookViews>
    <workbookView xWindow="0" yWindow="0" windowWidth="21975" windowHeight="7695"/>
  </bookViews>
  <sheets>
    <sheet name="Model" sheetId="3" r:id="rId1"/>
    <sheet name="Inputs" sheetId="4" state="hidden" r:id="rId2"/>
    <sheet name="Figure Inputs" sheetId="5" state="hidden" r:id="rId3"/>
    <sheet name="Closure Dates" sheetId="6" state="hidden" r:id="rId4"/>
    <sheet name="Lands For Selected Time Period" sheetId="2" state="hidden" r:id="rId5"/>
    <sheet name="Bag and Size Scalars" sheetId="7" state="hidden" r:id="rId6"/>
    <sheet name="Recreational_Landings_Month" sheetId="1" state="hidden"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N7" i="1"/>
  <c r="K17" i="1"/>
  <c r="K16" i="1"/>
  <c r="O46" i="4" l="1"/>
  <c r="B39" i="4" l="1"/>
  <c r="C39" i="4"/>
  <c r="D39" i="4"/>
  <c r="E39" i="4"/>
  <c r="F39" i="4"/>
  <c r="G39" i="4"/>
  <c r="H39" i="4"/>
  <c r="I39" i="4"/>
  <c r="J39" i="4"/>
  <c r="K39" i="4"/>
  <c r="L39" i="4"/>
  <c r="M39" i="4"/>
  <c r="O44" i="4" l="1"/>
  <c r="L16" i="1" l="1"/>
  <c r="L8" i="1" s="1"/>
  <c r="L3" i="2" s="1"/>
  <c r="M16" i="1"/>
  <c r="L9" i="1" s="1"/>
  <c r="L4" i="2" s="1"/>
  <c r="L17" i="1"/>
  <c r="M8" i="1" s="1"/>
  <c r="M3" i="2" s="1"/>
  <c r="M17" i="1"/>
  <c r="M9" i="1" s="1"/>
  <c r="M4" i="2" s="1"/>
  <c r="L18" i="1"/>
  <c r="N8" i="1" s="1"/>
  <c r="N3" i="2" s="1"/>
  <c r="M18" i="1"/>
  <c r="N9" i="1" s="1"/>
  <c r="N4" i="2" s="1"/>
  <c r="L19" i="1"/>
  <c r="C8" i="1" s="1"/>
  <c r="M19" i="1"/>
  <c r="C9" i="1" s="1"/>
  <c r="L20" i="1"/>
  <c r="D8" i="1" s="1"/>
  <c r="M20" i="1"/>
  <c r="D9" i="1" s="1"/>
  <c r="L21" i="1"/>
  <c r="E8" i="1" s="1"/>
  <c r="M21" i="1"/>
  <c r="E9" i="1" s="1"/>
  <c r="L22" i="1"/>
  <c r="F8" i="1" s="1"/>
  <c r="M22" i="1"/>
  <c r="F9" i="1" s="1"/>
  <c r="L23" i="1"/>
  <c r="G8" i="1" s="1"/>
  <c r="M23" i="1"/>
  <c r="G9" i="1" s="1"/>
  <c r="L24" i="1"/>
  <c r="H8" i="1" s="1"/>
  <c r="M24" i="1"/>
  <c r="H9" i="1" s="1"/>
  <c r="L25" i="1"/>
  <c r="I8" i="1" s="1"/>
  <c r="M25" i="1"/>
  <c r="I9" i="1" s="1"/>
  <c r="L26" i="1"/>
  <c r="J8" i="1" s="1"/>
  <c r="M26" i="1"/>
  <c r="L27" i="1"/>
  <c r="K8" i="1" s="1"/>
  <c r="M27" i="1"/>
  <c r="K9" i="1" s="1"/>
  <c r="K27" i="1"/>
  <c r="K7" i="1" s="1"/>
  <c r="K26" i="1"/>
  <c r="K25" i="1"/>
  <c r="K24" i="1"/>
  <c r="K23" i="1"/>
  <c r="G7" i="1" s="1"/>
  <c r="K22" i="1"/>
  <c r="F7" i="1" s="1"/>
  <c r="K21" i="1"/>
  <c r="E7" i="1" s="1"/>
  <c r="K20" i="1"/>
  <c r="D7" i="1" s="1"/>
  <c r="K19" i="1"/>
  <c r="K18" i="1"/>
  <c r="N2" i="2" s="1"/>
  <c r="M7" i="1"/>
  <c r="M2" i="2" s="1"/>
  <c r="L7" i="1"/>
  <c r="L2" i="2" s="1"/>
  <c r="J9" i="1"/>
  <c r="F16" i="1"/>
  <c r="L4" i="1" s="1"/>
  <c r="G16" i="1"/>
  <c r="L5" i="1" s="1"/>
  <c r="F17" i="1"/>
  <c r="M4" i="1" s="1"/>
  <c r="G17" i="1"/>
  <c r="M5" i="1" s="1"/>
  <c r="F18" i="1"/>
  <c r="N4" i="1" s="1"/>
  <c r="G18" i="1"/>
  <c r="N5" i="1" s="1"/>
  <c r="F19" i="1"/>
  <c r="C4" i="1" s="1"/>
  <c r="G19" i="1"/>
  <c r="C5" i="1" s="1"/>
  <c r="F20" i="1"/>
  <c r="D4" i="1" s="1"/>
  <c r="G20" i="1"/>
  <c r="D5" i="1" s="1"/>
  <c r="F21" i="1"/>
  <c r="E4" i="1" s="1"/>
  <c r="G21" i="1"/>
  <c r="E5" i="1" s="1"/>
  <c r="F22" i="1"/>
  <c r="F4" i="1" s="1"/>
  <c r="G22" i="1"/>
  <c r="F5" i="1" s="1"/>
  <c r="F23" i="1"/>
  <c r="G4" i="1" s="1"/>
  <c r="G23" i="1"/>
  <c r="G5" i="1" s="1"/>
  <c r="F24" i="1"/>
  <c r="H4" i="1" s="1"/>
  <c r="G24" i="1"/>
  <c r="H5" i="1" s="1"/>
  <c r="F25" i="1"/>
  <c r="I4" i="1" s="1"/>
  <c r="G25" i="1"/>
  <c r="I5" i="1" s="1"/>
  <c r="F26" i="1"/>
  <c r="G26" i="1"/>
  <c r="J5" i="1" s="1"/>
  <c r="F27" i="1"/>
  <c r="K4" i="1" s="1"/>
  <c r="G27" i="1"/>
  <c r="E27" i="1"/>
  <c r="K3" i="1" s="1"/>
  <c r="E26" i="1"/>
  <c r="E25" i="1"/>
  <c r="I3" i="1" s="1"/>
  <c r="E24" i="1"/>
  <c r="E22" i="1"/>
  <c r="F3" i="1" s="1"/>
  <c r="E21" i="1"/>
  <c r="E3" i="1" s="1"/>
  <c r="E20" i="1"/>
  <c r="D3" i="1" s="1"/>
  <c r="E19" i="1"/>
  <c r="C3" i="1" s="1"/>
  <c r="E18" i="1"/>
  <c r="N3" i="1" s="1"/>
  <c r="E17" i="1"/>
  <c r="M3" i="1" s="1"/>
  <c r="E16" i="1"/>
  <c r="L3" i="1" s="1"/>
  <c r="E23" i="1"/>
  <c r="G3" i="1" s="1"/>
  <c r="J3" i="1"/>
  <c r="H7" i="1"/>
  <c r="I7" i="1"/>
  <c r="J7" i="1"/>
  <c r="J4" i="1"/>
  <c r="K5" i="1"/>
  <c r="H3" i="1"/>
  <c r="S8" i="6" l="1"/>
  <c r="B4" i="2" l="1"/>
  <c r="B3" i="2"/>
  <c r="B2" i="2"/>
  <c r="O8" i="1" l="1"/>
  <c r="O4" i="1"/>
  <c r="A3" i="2" l="1"/>
  <c r="C3" i="2"/>
  <c r="D3" i="2"/>
  <c r="E3" i="2"/>
  <c r="F3" i="2"/>
  <c r="G3" i="2"/>
  <c r="H3" i="2"/>
  <c r="I3" i="2"/>
  <c r="J3" i="2"/>
  <c r="K3" i="2"/>
  <c r="A4" i="2"/>
  <c r="C4" i="2"/>
  <c r="D4" i="2"/>
  <c r="E4" i="2"/>
  <c r="F4" i="2"/>
  <c r="G4" i="2"/>
  <c r="H4" i="2"/>
  <c r="I4" i="2"/>
  <c r="J4" i="2"/>
  <c r="K4" i="2"/>
  <c r="C2" i="2"/>
  <c r="D2" i="2"/>
  <c r="E2" i="2"/>
  <c r="F2" i="2"/>
  <c r="G2" i="2"/>
  <c r="H2" i="2"/>
  <c r="I2" i="2"/>
  <c r="J2" i="2"/>
  <c r="K2" i="2"/>
  <c r="A2" i="2"/>
  <c r="N39" i="4" l="1"/>
  <c r="O39" i="4" l="1"/>
  <c r="S10" i="3"/>
  <c r="F12" i="3"/>
  <c r="C40" i="4" s="1"/>
  <c r="C41" i="4" s="1"/>
  <c r="G12" i="3"/>
  <c r="D40" i="4" s="1"/>
  <c r="D41" i="4" s="1"/>
  <c r="H12" i="3"/>
  <c r="E40" i="4" s="1"/>
  <c r="E41" i="4" s="1"/>
  <c r="I12" i="3"/>
  <c r="F40" i="4" s="1"/>
  <c r="F41" i="4" s="1"/>
  <c r="J12" i="3"/>
  <c r="G40" i="4" s="1"/>
  <c r="G41" i="4" s="1"/>
  <c r="K12" i="3"/>
  <c r="H40" i="4" s="1"/>
  <c r="H41" i="4" s="1"/>
  <c r="L12" i="3"/>
  <c r="I40" i="4" s="1"/>
  <c r="I41" i="4" s="1"/>
  <c r="M12" i="3"/>
  <c r="J40" i="4" s="1"/>
  <c r="J41" i="4" s="1"/>
  <c r="N12" i="3"/>
  <c r="K40" i="4" s="1"/>
  <c r="K41" i="4" s="1"/>
  <c r="O12" i="3"/>
  <c r="L40" i="4" s="1"/>
  <c r="L41" i="4" s="1"/>
  <c r="P12" i="3"/>
  <c r="M40" i="4" s="1"/>
  <c r="M41" i="4" s="1"/>
  <c r="E12" i="3"/>
  <c r="B40" i="4" l="1"/>
  <c r="B41" i="4" s="1"/>
  <c r="L48" i="4"/>
  <c r="L46" i="4"/>
  <c r="L44" i="4"/>
  <c r="K46" i="4"/>
  <c r="K44" i="4"/>
  <c r="K48" i="4"/>
  <c r="M48" i="4"/>
  <c r="M46" i="4"/>
  <c r="M44" i="4"/>
  <c r="J44" i="4"/>
  <c r="J48" i="4"/>
  <c r="J46" i="4"/>
  <c r="I48" i="4"/>
  <c r="I46" i="4"/>
  <c r="I44" i="4"/>
  <c r="H46" i="4"/>
  <c r="H44" i="4"/>
  <c r="H48" i="4"/>
  <c r="G44" i="4"/>
  <c r="G48" i="4"/>
  <c r="G46" i="4"/>
  <c r="E46" i="4"/>
  <c r="E44" i="4"/>
  <c r="E48" i="4"/>
  <c r="D44" i="4"/>
  <c r="D48" i="4"/>
  <c r="D46" i="4"/>
  <c r="F48" i="4"/>
  <c r="F46" i="4"/>
  <c r="F44" i="4"/>
  <c r="I21" i="3" s="1"/>
  <c r="C48" i="4"/>
  <c r="C44" i="4"/>
  <c r="C46" i="4"/>
  <c r="B46" i="4" l="1"/>
  <c r="D17" i="6" s="1"/>
  <c r="B44" i="4"/>
  <c r="B26" i="6" s="1"/>
  <c r="B48" i="4"/>
  <c r="F20" i="6" s="1"/>
  <c r="F226" i="6"/>
  <c r="F216" i="6"/>
  <c r="F227" i="6"/>
  <c r="F235" i="6"/>
  <c r="F228" i="6"/>
  <c r="F236" i="6"/>
  <c r="F229" i="6"/>
  <c r="F217" i="6"/>
  <c r="F230" i="6"/>
  <c r="F233" i="6"/>
  <c r="F231" i="6"/>
  <c r="F237" i="6"/>
  <c r="F232" i="6"/>
  <c r="F244" i="6"/>
  <c r="F234" i="6"/>
  <c r="F218" i="6"/>
  <c r="F238" i="6"/>
  <c r="F222" i="6"/>
  <c r="F225" i="6"/>
  <c r="F219" i="6"/>
  <c r="F239" i="6"/>
  <c r="F241" i="6"/>
  <c r="F243" i="6"/>
  <c r="F220" i="6"/>
  <c r="F240" i="6"/>
  <c r="F221" i="6"/>
  <c r="F242" i="6"/>
  <c r="F223" i="6"/>
  <c r="F224" i="6"/>
  <c r="F245" i="6"/>
  <c r="D186" i="6"/>
  <c r="D206" i="6"/>
  <c r="D215" i="6"/>
  <c r="D196" i="6"/>
  <c r="D204" i="6"/>
  <c r="D187" i="6"/>
  <c r="D207" i="6"/>
  <c r="D188" i="6"/>
  <c r="D208" i="6"/>
  <c r="D212" i="6"/>
  <c r="D185" i="6"/>
  <c r="D189" i="6"/>
  <c r="D209" i="6"/>
  <c r="D193" i="6"/>
  <c r="D190" i="6"/>
  <c r="D210" i="6"/>
  <c r="D213" i="6"/>
  <c r="D191" i="6"/>
  <c r="D211" i="6"/>
  <c r="D192" i="6"/>
  <c r="D195" i="6"/>
  <c r="D203" i="6"/>
  <c r="D194" i="6"/>
  <c r="D214" i="6"/>
  <c r="D197" i="6"/>
  <c r="D205" i="6"/>
  <c r="D198" i="6"/>
  <c r="D199" i="6"/>
  <c r="D201" i="6"/>
  <c r="D202" i="6"/>
  <c r="D200" i="6"/>
  <c r="D248" i="6"/>
  <c r="D268" i="6"/>
  <c r="D274" i="6"/>
  <c r="D259" i="6"/>
  <c r="D249" i="6"/>
  <c r="D269" i="6"/>
  <c r="D254" i="6"/>
  <c r="D275" i="6"/>
  <c r="D250" i="6"/>
  <c r="D270" i="6"/>
  <c r="D257" i="6"/>
  <c r="D251" i="6"/>
  <c r="D271" i="6"/>
  <c r="D255" i="6"/>
  <c r="D252" i="6"/>
  <c r="D272" i="6"/>
  <c r="D253" i="6"/>
  <c r="D273" i="6"/>
  <c r="D246" i="6"/>
  <c r="D258" i="6"/>
  <c r="D256" i="6"/>
  <c r="D276" i="6"/>
  <c r="D260" i="6"/>
  <c r="D265" i="6"/>
  <c r="D261" i="6"/>
  <c r="D262" i="6"/>
  <c r="D264" i="6"/>
  <c r="D266" i="6"/>
  <c r="D267" i="6"/>
  <c r="D263" i="6"/>
  <c r="D247" i="6"/>
  <c r="F276" i="6"/>
  <c r="F266" i="6"/>
  <c r="F253" i="6"/>
  <c r="F246" i="6"/>
  <c r="F247" i="6"/>
  <c r="F267" i="6"/>
  <c r="F273" i="6"/>
  <c r="F248" i="6"/>
  <c r="F268" i="6"/>
  <c r="F249" i="6"/>
  <c r="F269" i="6"/>
  <c r="F275" i="6"/>
  <c r="F250" i="6"/>
  <c r="F270" i="6"/>
  <c r="F251" i="6"/>
  <c r="F271" i="6"/>
  <c r="F252" i="6"/>
  <c r="F272" i="6"/>
  <c r="F255" i="6"/>
  <c r="F256" i="6"/>
  <c r="F257" i="6"/>
  <c r="F265" i="6"/>
  <c r="F254" i="6"/>
  <c r="F274" i="6"/>
  <c r="F258" i="6"/>
  <c r="F263" i="6"/>
  <c r="F259" i="6"/>
  <c r="F261" i="6"/>
  <c r="F262" i="6"/>
  <c r="F264" i="6"/>
  <c r="F260" i="6"/>
  <c r="D72" i="6"/>
  <c r="D92" i="6"/>
  <c r="D73" i="6"/>
  <c r="D63" i="6"/>
  <c r="D78" i="6"/>
  <c r="D82" i="6"/>
  <c r="D83" i="6"/>
  <c r="D69" i="6"/>
  <c r="D90" i="6"/>
  <c r="D74" i="6"/>
  <c r="D71" i="6"/>
  <c r="D75" i="6"/>
  <c r="D79" i="6"/>
  <c r="D89" i="6"/>
  <c r="D76" i="6"/>
  <c r="D77" i="6"/>
  <c r="D70" i="6"/>
  <c r="D80" i="6"/>
  <c r="D81" i="6"/>
  <c r="D91" i="6"/>
  <c r="D64" i="6"/>
  <c r="D84" i="6"/>
  <c r="D68" i="6"/>
  <c r="D65" i="6"/>
  <c r="D85" i="6"/>
  <c r="D86" i="6"/>
  <c r="D67" i="6"/>
  <c r="D66" i="6"/>
  <c r="D87" i="6"/>
  <c r="D88" i="6"/>
  <c r="F107" i="6"/>
  <c r="F113" i="6"/>
  <c r="F108" i="6"/>
  <c r="F105" i="6"/>
  <c r="F106" i="6"/>
  <c r="F109" i="6"/>
  <c r="F116" i="6"/>
  <c r="F93" i="6"/>
  <c r="F110" i="6"/>
  <c r="F94" i="6"/>
  <c r="F111" i="6"/>
  <c r="F112" i="6"/>
  <c r="F114" i="6"/>
  <c r="F117" i="6"/>
  <c r="F96" i="6"/>
  <c r="F97" i="6"/>
  <c r="F98" i="6"/>
  <c r="F95" i="6"/>
  <c r="F115" i="6"/>
  <c r="F118" i="6"/>
  <c r="F99" i="6"/>
  <c r="F119" i="6"/>
  <c r="F100" i="6"/>
  <c r="F120" i="6"/>
  <c r="F121" i="6"/>
  <c r="F122" i="6"/>
  <c r="F123" i="6"/>
  <c r="F104" i="6"/>
  <c r="F101" i="6"/>
  <c r="F102" i="6"/>
  <c r="F103" i="6"/>
  <c r="D227" i="6"/>
  <c r="D228" i="6"/>
  <c r="D229" i="6"/>
  <c r="D238" i="6"/>
  <c r="D230" i="6"/>
  <c r="D233" i="6"/>
  <c r="D236" i="6"/>
  <c r="D231" i="6"/>
  <c r="D217" i="6"/>
  <c r="D225" i="6"/>
  <c r="D232" i="6"/>
  <c r="D234" i="6"/>
  <c r="D237" i="6"/>
  <c r="D224" i="6"/>
  <c r="D218" i="6"/>
  <c r="D226" i="6"/>
  <c r="D235" i="6"/>
  <c r="D219" i="6"/>
  <c r="D239" i="6"/>
  <c r="D223" i="6"/>
  <c r="D245" i="6"/>
  <c r="D216" i="6"/>
  <c r="D220" i="6"/>
  <c r="D240" i="6"/>
  <c r="D241" i="6"/>
  <c r="D222" i="6"/>
  <c r="D244" i="6"/>
  <c r="D221" i="6"/>
  <c r="D242" i="6"/>
  <c r="D243" i="6"/>
  <c r="F66" i="6"/>
  <c r="F86" i="6"/>
  <c r="F73" i="6"/>
  <c r="F75" i="6"/>
  <c r="F67" i="6"/>
  <c r="F87" i="6"/>
  <c r="F72" i="6"/>
  <c r="F68" i="6"/>
  <c r="F88" i="6"/>
  <c r="F85" i="6"/>
  <c r="F69" i="6"/>
  <c r="F89" i="6"/>
  <c r="F76" i="6"/>
  <c r="F70" i="6"/>
  <c r="F90" i="6"/>
  <c r="F63" i="6"/>
  <c r="F71" i="6"/>
  <c r="F91" i="6"/>
  <c r="F65" i="6"/>
  <c r="F92" i="6"/>
  <c r="F77" i="6"/>
  <c r="F83" i="6"/>
  <c r="F74" i="6"/>
  <c r="F64" i="6"/>
  <c r="F78" i="6"/>
  <c r="F82" i="6"/>
  <c r="F84" i="6"/>
  <c r="F79" i="6"/>
  <c r="F80" i="6"/>
  <c r="F81" i="6"/>
  <c r="D165" i="6"/>
  <c r="D155" i="6"/>
  <c r="D164" i="6"/>
  <c r="D166" i="6"/>
  <c r="D171" i="6"/>
  <c r="D167" i="6"/>
  <c r="D172" i="6"/>
  <c r="D174" i="6"/>
  <c r="D183" i="6"/>
  <c r="D168" i="6"/>
  <c r="D156" i="6"/>
  <c r="D184" i="6"/>
  <c r="D169" i="6"/>
  <c r="D182" i="6"/>
  <c r="D170" i="6"/>
  <c r="D176" i="6"/>
  <c r="D163" i="6"/>
  <c r="D173" i="6"/>
  <c r="D175" i="6"/>
  <c r="D157" i="6"/>
  <c r="D177" i="6"/>
  <c r="D161" i="6"/>
  <c r="D158" i="6"/>
  <c r="D178" i="6"/>
  <c r="D159" i="6"/>
  <c r="D180" i="6"/>
  <c r="D179" i="6"/>
  <c r="D160" i="6"/>
  <c r="D181" i="6"/>
  <c r="D162" i="6"/>
  <c r="D51" i="6"/>
  <c r="D42" i="6"/>
  <c r="D52" i="6"/>
  <c r="D58" i="6"/>
  <c r="D33" i="6"/>
  <c r="D53" i="6"/>
  <c r="D62" i="6"/>
  <c r="D34" i="6"/>
  <c r="D54" i="6"/>
  <c r="D35" i="6"/>
  <c r="D55" i="6"/>
  <c r="D57" i="6"/>
  <c r="D61" i="6"/>
  <c r="D36" i="6"/>
  <c r="D56" i="6"/>
  <c r="D39" i="6"/>
  <c r="D40" i="6"/>
  <c r="D41" i="6"/>
  <c r="D37" i="6"/>
  <c r="D38" i="6"/>
  <c r="D60" i="6"/>
  <c r="D59" i="6"/>
  <c r="D48" i="6"/>
  <c r="D43" i="6"/>
  <c r="D32" i="6"/>
  <c r="D49" i="6"/>
  <c r="D44" i="6"/>
  <c r="D45" i="6"/>
  <c r="D46" i="6"/>
  <c r="D47" i="6"/>
  <c r="D50" i="6"/>
  <c r="F45" i="6"/>
  <c r="F46" i="6"/>
  <c r="F54" i="6"/>
  <c r="F55" i="6"/>
  <c r="F56" i="6"/>
  <c r="F47" i="6"/>
  <c r="F52" i="6"/>
  <c r="F48" i="6"/>
  <c r="F62" i="6"/>
  <c r="F44" i="6"/>
  <c r="F49" i="6"/>
  <c r="F51" i="6"/>
  <c r="F34" i="6"/>
  <c r="F36" i="6"/>
  <c r="F50" i="6"/>
  <c r="F43" i="6"/>
  <c r="F33" i="6"/>
  <c r="F53" i="6"/>
  <c r="F35" i="6"/>
  <c r="F37" i="6"/>
  <c r="F57" i="6"/>
  <c r="F38" i="6"/>
  <c r="F58" i="6"/>
  <c r="F39" i="6"/>
  <c r="F40" i="6"/>
  <c r="F60" i="6"/>
  <c r="F41" i="6"/>
  <c r="F59" i="6"/>
  <c r="F61" i="6"/>
  <c r="F42" i="6"/>
  <c r="F32" i="6"/>
  <c r="F124" i="6"/>
  <c r="F143" i="6"/>
  <c r="F154" i="6"/>
  <c r="F141" i="6"/>
  <c r="F142" i="6"/>
  <c r="F144" i="6"/>
  <c r="F125" i="6"/>
  <c r="F145" i="6"/>
  <c r="F149" i="6"/>
  <c r="F132" i="6"/>
  <c r="F134" i="6"/>
  <c r="F126" i="6"/>
  <c r="F146" i="6"/>
  <c r="F129" i="6"/>
  <c r="F133" i="6"/>
  <c r="F127" i="6"/>
  <c r="F147" i="6"/>
  <c r="F128" i="6"/>
  <c r="F148" i="6"/>
  <c r="F130" i="6"/>
  <c r="F153" i="6"/>
  <c r="F150" i="6"/>
  <c r="F131" i="6"/>
  <c r="F151" i="6"/>
  <c r="F152" i="6"/>
  <c r="F140" i="6"/>
  <c r="F135" i="6"/>
  <c r="F139" i="6"/>
  <c r="F136" i="6"/>
  <c r="F138" i="6"/>
  <c r="F137" i="6"/>
  <c r="D113" i="6"/>
  <c r="D119" i="6"/>
  <c r="D120" i="6"/>
  <c r="D94" i="6"/>
  <c r="D114" i="6"/>
  <c r="D102" i="6"/>
  <c r="D95" i="6"/>
  <c r="D115" i="6"/>
  <c r="D96" i="6"/>
  <c r="D116" i="6"/>
  <c r="D103" i="6"/>
  <c r="D97" i="6"/>
  <c r="D117" i="6"/>
  <c r="D99" i="6"/>
  <c r="D122" i="6"/>
  <c r="D104" i="6"/>
  <c r="D112" i="6"/>
  <c r="D98" i="6"/>
  <c r="D118" i="6"/>
  <c r="D100" i="6"/>
  <c r="D123" i="6"/>
  <c r="D93" i="6"/>
  <c r="D101" i="6"/>
  <c r="D121" i="6"/>
  <c r="D105" i="6"/>
  <c r="D108" i="6"/>
  <c r="D106" i="6"/>
  <c r="D107" i="6"/>
  <c r="D109" i="6"/>
  <c r="D110" i="6"/>
  <c r="D111" i="6"/>
  <c r="F164" i="6"/>
  <c r="F184" i="6"/>
  <c r="F181" i="6"/>
  <c r="F165" i="6"/>
  <c r="F155" i="6"/>
  <c r="F166" i="6"/>
  <c r="F182" i="6"/>
  <c r="F167" i="6"/>
  <c r="F168" i="6"/>
  <c r="F173" i="6"/>
  <c r="F175" i="6"/>
  <c r="F161" i="6"/>
  <c r="F163" i="6"/>
  <c r="F169" i="6"/>
  <c r="F170" i="6"/>
  <c r="F171" i="6"/>
  <c r="F162" i="6"/>
  <c r="F172" i="6"/>
  <c r="F174" i="6"/>
  <c r="F183" i="6"/>
  <c r="F156" i="6"/>
  <c r="F176" i="6"/>
  <c r="F157" i="6"/>
  <c r="F177" i="6"/>
  <c r="F159" i="6"/>
  <c r="F160" i="6"/>
  <c r="F158" i="6"/>
  <c r="F178" i="6"/>
  <c r="F179" i="6"/>
  <c r="F180" i="6"/>
  <c r="F205" i="6"/>
  <c r="F214" i="6"/>
  <c r="F186" i="6"/>
  <c r="F206" i="6"/>
  <c r="F215" i="6"/>
  <c r="F185" i="6"/>
  <c r="F187" i="6"/>
  <c r="F207" i="6"/>
  <c r="F212" i="6"/>
  <c r="F188" i="6"/>
  <c r="F208" i="6"/>
  <c r="F192" i="6"/>
  <c r="F203" i="6"/>
  <c r="F189" i="6"/>
  <c r="F209" i="6"/>
  <c r="F195" i="6"/>
  <c r="F190" i="6"/>
  <c r="F210" i="6"/>
  <c r="F194" i="6"/>
  <c r="F191" i="6"/>
  <c r="F211" i="6"/>
  <c r="F202" i="6"/>
  <c r="F193" i="6"/>
  <c r="F213" i="6"/>
  <c r="F196" i="6"/>
  <c r="F197" i="6"/>
  <c r="F198" i="6"/>
  <c r="F199" i="6"/>
  <c r="F204" i="6"/>
  <c r="F200" i="6"/>
  <c r="F201" i="6"/>
  <c r="B310" i="6"/>
  <c r="B320" i="6"/>
  <c r="B325" i="6"/>
  <c r="B312" i="6"/>
  <c r="B332" i="6"/>
  <c r="B322" i="6"/>
  <c r="B314" i="6"/>
  <c r="B327" i="6"/>
  <c r="B316" i="6"/>
  <c r="B319" i="6"/>
  <c r="B330" i="6"/>
  <c r="B323" i="6"/>
  <c r="B329" i="6"/>
  <c r="B321" i="6"/>
  <c r="B313" i="6"/>
  <c r="B333" i="6"/>
  <c r="B334" i="6"/>
  <c r="B309" i="6"/>
  <c r="B308" i="6"/>
  <c r="B311" i="6"/>
  <c r="B328" i="6"/>
  <c r="B326" i="6"/>
  <c r="B324" i="6"/>
  <c r="B335" i="6"/>
  <c r="B331" i="6"/>
  <c r="B315" i="6"/>
  <c r="B317" i="6"/>
  <c r="B318" i="6"/>
  <c r="D322" i="6"/>
  <c r="D312" i="6"/>
  <c r="D323" i="6"/>
  <c r="D321" i="6"/>
  <c r="D324" i="6"/>
  <c r="D332" i="6"/>
  <c r="D334" i="6"/>
  <c r="D325" i="6"/>
  <c r="D329" i="6"/>
  <c r="D326" i="6"/>
  <c r="D314" i="6"/>
  <c r="D327" i="6"/>
  <c r="D309" i="6"/>
  <c r="D333" i="6"/>
  <c r="D328" i="6"/>
  <c r="D313" i="6"/>
  <c r="D310" i="6"/>
  <c r="D330" i="6"/>
  <c r="D311" i="6"/>
  <c r="D331" i="6"/>
  <c r="D315" i="6"/>
  <c r="D335" i="6"/>
  <c r="D317" i="6"/>
  <c r="D318" i="6"/>
  <c r="D320" i="6"/>
  <c r="D316" i="6"/>
  <c r="D308" i="6"/>
  <c r="D319" i="6"/>
  <c r="F309" i="6"/>
  <c r="F329" i="6"/>
  <c r="F310" i="6"/>
  <c r="F330" i="6"/>
  <c r="F311" i="6"/>
  <c r="F331" i="6"/>
  <c r="F312" i="6"/>
  <c r="F332" i="6"/>
  <c r="F313" i="6"/>
  <c r="F333" i="6"/>
  <c r="F314" i="6"/>
  <c r="F334" i="6"/>
  <c r="F315" i="6"/>
  <c r="F335" i="6"/>
  <c r="F316" i="6"/>
  <c r="F317" i="6"/>
  <c r="F318" i="6"/>
  <c r="F319" i="6"/>
  <c r="F320" i="6"/>
  <c r="F321" i="6"/>
  <c r="F322" i="6"/>
  <c r="F323" i="6"/>
  <c r="F324" i="6"/>
  <c r="F308" i="6"/>
  <c r="F325" i="6"/>
  <c r="F326" i="6"/>
  <c r="F327" i="6"/>
  <c r="F328" i="6"/>
  <c r="F282" i="6"/>
  <c r="F302" i="6"/>
  <c r="F305" i="6"/>
  <c r="F283" i="6"/>
  <c r="F303" i="6"/>
  <c r="F285" i="6"/>
  <c r="F284" i="6"/>
  <c r="F304" i="6"/>
  <c r="F286" i="6"/>
  <c r="F306" i="6"/>
  <c r="F287" i="6"/>
  <c r="F307" i="6"/>
  <c r="F289" i="6"/>
  <c r="F290" i="6"/>
  <c r="F291" i="6"/>
  <c r="F292" i="6"/>
  <c r="F288" i="6"/>
  <c r="F277" i="6"/>
  <c r="F294" i="6"/>
  <c r="F295" i="6"/>
  <c r="F278" i="6"/>
  <c r="F279" i="6"/>
  <c r="F299" i="6"/>
  <c r="F296" i="6"/>
  <c r="F297" i="6"/>
  <c r="F298" i="6"/>
  <c r="F280" i="6"/>
  <c r="F300" i="6"/>
  <c r="F281" i="6"/>
  <c r="F301" i="6"/>
  <c r="F293" i="6"/>
  <c r="B297" i="6"/>
  <c r="B279" i="6"/>
  <c r="B280" i="6"/>
  <c r="B290" i="6"/>
  <c r="B282" i="6"/>
  <c r="B292" i="6"/>
  <c r="B305" i="6"/>
  <c r="B287" i="6"/>
  <c r="B306" i="6"/>
  <c r="B295" i="6"/>
  <c r="B278" i="6"/>
  <c r="B299" i="6"/>
  <c r="B300" i="6"/>
  <c r="B291" i="6"/>
  <c r="B293" i="6"/>
  <c r="B304" i="6"/>
  <c r="B288" i="6"/>
  <c r="B298" i="6"/>
  <c r="B303" i="6"/>
  <c r="B301" i="6"/>
  <c r="B283" i="6"/>
  <c r="B289" i="6"/>
  <c r="B296" i="6"/>
  <c r="B281" i="6"/>
  <c r="B286" i="6"/>
  <c r="B285" i="6"/>
  <c r="B307" i="6"/>
  <c r="B294" i="6"/>
  <c r="B284" i="6"/>
  <c r="B277" i="6"/>
  <c r="B302" i="6"/>
  <c r="D292" i="6"/>
  <c r="D293" i="6"/>
  <c r="D295" i="6"/>
  <c r="D294" i="6"/>
  <c r="D300" i="6"/>
  <c r="D282" i="6"/>
  <c r="D296" i="6"/>
  <c r="D279" i="6"/>
  <c r="D281" i="6"/>
  <c r="D302" i="6"/>
  <c r="D284" i="6"/>
  <c r="D297" i="6"/>
  <c r="D299" i="6"/>
  <c r="D283" i="6"/>
  <c r="D278" i="6"/>
  <c r="D298" i="6"/>
  <c r="D280" i="6"/>
  <c r="D285" i="6"/>
  <c r="D305" i="6"/>
  <c r="D287" i="6"/>
  <c r="D277" i="6"/>
  <c r="D303" i="6"/>
  <c r="D286" i="6"/>
  <c r="D306" i="6"/>
  <c r="D307" i="6"/>
  <c r="D288" i="6"/>
  <c r="D289" i="6"/>
  <c r="D290" i="6"/>
  <c r="D291" i="6"/>
  <c r="D301" i="6"/>
  <c r="D304" i="6"/>
  <c r="D347" i="6"/>
  <c r="D361" i="6"/>
  <c r="D343" i="6"/>
  <c r="D348" i="6"/>
  <c r="D336" i="6"/>
  <c r="D351" i="6"/>
  <c r="D360" i="6"/>
  <c r="D349" i="6"/>
  <c r="D352" i="6"/>
  <c r="D363" i="6"/>
  <c r="D350" i="6"/>
  <c r="D353" i="6"/>
  <c r="D354" i="6"/>
  <c r="D340" i="6"/>
  <c r="D355" i="6"/>
  <c r="D356" i="6"/>
  <c r="D337" i="6"/>
  <c r="D357" i="6"/>
  <c r="D338" i="6"/>
  <c r="D358" i="6"/>
  <c r="D339" i="6"/>
  <c r="D359" i="6"/>
  <c r="D362" i="6"/>
  <c r="D344" i="6"/>
  <c r="D345" i="6"/>
  <c r="D365" i="6"/>
  <c r="D342" i="6"/>
  <c r="D364" i="6"/>
  <c r="D346" i="6"/>
  <c r="D366" i="6"/>
  <c r="D341" i="6"/>
  <c r="F337" i="6"/>
  <c r="F357" i="6"/>
  <c r="F336" i="6"/>
  <c r="F342" i="6"/>
  <c r="F344" i="6"/>
  <c r="F338" i="6"/>
  <c r="F358" i="6"/>
  <c r="F362" i="6"/>
  <c r="F363" i="6"/>
  <c r="F352" i="6"/>
  <c r="F354" i="6"/>
  <c r="F339" i="6"/>
  <c r="F359" i="6"/>
  <c r="F361" i="6"/>
  <c r="F351" i="6"/>
  <c r="F340" i="6"/>
  <c r="F360" i="6"/>
  <c r="F341" i="6"/>
  <c r="F345" i="6"/>
  <c r="F365" i="6"/>
  <c r="F346" i="6"/>
  <c r="F366" i="6"/>
  <c r="F347" i="6"/>
  <c r="F348" i="6"/>
  <c r="F349" i="6"/>
  <c r="F355" i="6"/>
  <c r="F364" i="6"/>
  <c r="F350" i="6"/>
  <c r="F356" i="6"/>
  <c r="F343" i="6"/>
  <c r="F353" i="6"/>
  <c r="F12" i="6"/>
  <c r="D25" i="6"/>
  <c r="D135" i="6"/>
  <c r="D124" i="6"/>
  <c r="D138" i="6"/>
  <c r="D139" i="6"/>
  <c r="D126" i="6"/>
  <c r="D128" i="6"/>
  <c r="D130" i="6"/>
  <c r="D154" i="6"/>
  <c r="D136" i="6"/>
  <c r="D141" i="6"/>
  <c r="D145" i="6"/>
  <c r="D151" i="6"/>
  <c r="D132" i="6"/>
  <c r="D137" i="6"/>
  <c r="D127" i="6"/>
  <c r="D149" i="6"/>
  <c r="D153" i="6"/>
  <c r="D140" i="6"/>
  <c r="D142" i="6"/>
  <c r="D146" i="6"/>
  <c r="D147" i="6"/>
  <c r="D148" i="6"/>
  <c r="D133" i="6"/>
  <c r="D143" i="6"/>
  <c r="D144" i="6"/>
  <c r="D125" i="6"/>
  <c r="D129" i="6"/>
  <c r="D150" i="6"/>
  <c r="D131" i="6"/>
  <c r="D152" i="6"/>
  <c r="D134" i="6"/>
  <c r="B337" i="6"/>
  <c r="B357" i="6"/>
  <c r="B338" i="6"/>
  <c r="B358" i="6"/>
  <c r="B339" i="6"/>
  <c r="B359" i="6"/>
  <c r="B340" i="6"/>
  <c r="B360" i="6"/>
  <c r="B341" i="6"/>
  <c r="B361" i="6"/>
  <c r="B342" i="6"/>
  <c r="B362" i="6"/>
  <c r="B346" i="6"/>
  <c r="B347" i="6"/>
  <c r="B348" i="6"/>
  <c r="B349" i="6"/>
  <c r="B354" i="6"/>
  <c r="B343" i="6"/>
  <c r="B363" i="6"/>
  <c r="B344" i="6"/>
  <c r="B364" i="6"/>
  <c r="B345" i="6"/>
  <c r="B365" i="6"/>
  <c r="B366" i="6"/>
  <c r="B336" i="6"/>
  <c r="B353" i="6"/>
  <c r="B350" i="6"/>
  <c r="B352" i="6"/>
  <c r="B356" i="6"/>
  <c r="B351" i="6"/>
  <c r="B355" i="6"/>
  <c r="B259" i="6"/>
  <c r="B260" i="6"/>
  <c r="B261" i="6"/>
  <c r="B262" i="6"/>
  <c r="B263" i="6"/>
  <c r="B264" i="6"/>
  <c r="B265" i="6"/>
  <c r="B266" i="6"/>
  <c r="B247" i="6"/>
  <c r="B267" i="6"/>
  <c r="B248" i="6"/>
  <c r="B268" i="6"/>
  <c r="B249" i="6"/>
  <c r="B269" i="6"/>
  <c r="B250" i="6"/>
  <c r="B270" i="6"/>
  <c r="B251" i="6"/>
  <c r="B271" i="6"/>
  <c r="B252" i="6"/>
  <c r="B272" i="6"/>
  <c r="B253" i="6"/>
  <c r="B273" i="6"/>
  <c r="B254" i="6"/>
  <c r="B274" i="6"/>
  <c r="B255" i="6"/>
  <c r="B275" i="6"/>
  <c r="B276" i="6"/>
  <c r="B246" i="6"/>
  <c r="B258" i="6"/>
  <c r="B257" i="6"/>
  <c r="B256" i="6"/>
  <c r="B217" i="6"/>
  <c r="B237" i="6"/>
  <c r="B222" i="6"/>
  <c r="B218" i="6"/>
  <c r="B238" i="6"/>
  <c r="B242" i="6"/>
  <c r="B219" i="6"/>
  <c r="B239" i="6"/>
  <c r="B221" i="6"/>
  <c r="B223" i="6"/>
  <c r="B216" i="6"/>
  <c r="B233" i="6"/>
  <c r="B235" i="6"/>
  <c r="B220" i="6"/>
  <c r="B240" i="6"/>
  <c r="B241" i="6"/>
  <c r="B243" i="6"/>
  <c r="B226" i="6"/>
  <c r="B224" i="6"/>
  <c r="B244" i="6"/>
  <c r="B225" i="6"/>
  <c r="B245" i="6"/>
  <c r="B227" i="6"/>
  <c r="B229" i="6"/>
  <c r="B228" i="6"/>
  <c r="B234" i="6"/>
  <c r="B230" i="6"/>
  <c r="B231" i="6"/>
  <c r="B232" i="6"/>
  <c r="B236" i="6"/>
  <c r="B196" i="6"/>
  <c r="B185" i="6"/>
  <c r="B197" i="6"/>
  <c r="B198" i="6"/>
  <c r="B199" i="6"/>
  <c r="B200" i="6"/>
  <c r="B201" i="6"/>
  <c r="B202" i="6"/>
  <c r="B203" i="6"/>
  <c r="B204" i="6"/>
  <c r="B205" i="6"/>
  <c r="B186" i="6"/>
  <c r="B206" i="6"/>
  <c r="B187" i="6"/>
  <c r="B207" i="6"/>
  <c r="B188" i="6"/>
  <c r="B208" i="6"/>
  <c r="B209" i="6"/>
  <c r="B190" i="6"/>
  <c r="B210" i="6"/>
  <c r="B191" i="6"/>
  <c r="B211" i="6"/>
  <c r="B192" i="6"/>
  <c r="B189" i="6"/>
  <c r="B212" i="6"/>
  <c r="B193" i="6"/>
  <c r="B213" i="6"/>
  <c r="B194" i="6"/>
  <c r="B214" i="6"/>
  <c r="B195" i="6"/>
  <c r="B215" i="6"/>
  <c r="B174" i="6"/>
  <c r="B156" i="6"/>
  <c r="B157" i="6"/>
  <c r="B178" i="6"/>
  <c r="B163" i="6"/>
  <c r="B155" i="6"/>
  <c r="B166" i="6"/>
  <c r="B173" i="6"/>
  <c r="B175" i="6"/>
  <c r="B176" i="6"/>
  <c r="B177" i="6"/>
  <c r="B158" i="6"/>
  <c r="B182" i="6"/>
  <c r="B164" i="6"/>
  <c r="B169" i="6"/>
  <c r="B171" i="6"/>
  <c r="B159" i="6"/>
  <c r="B179" i="6"/>
  <c r="B161" i="6"/>
  <c r="B162" i="6"/>
  <c r="B183" i="6"/>
  <c r="B184" i="6"/>
  <c r="B160" i="6"/>
  <c r="B180" i="6"/>
  <c r="B181" i="6"/>
  <c r="B165" i="6"/>
  <c r="B167" i="6"/>
  <c r="B168" i="6"/>
  <c r="B170" i="6"/>
  <c r="B172" i="6"/>
  <c r="B104" i="6"/>
  <c r="B93" i="6"/>
  <c r="B105" i="6"/>
  <c r="B106" i="6"/>
  <c r="B107" i="6"/>
  <c r="B108" i="6"/>
  <c r="B109" i="6"/>
  <c r="B110" i="6"/>
  <c r="B111" i="6"/>
  <c r="B112" i="6"/>
  <c r="B113" i="6"/>
  <c r="B94" i="6"/>
  <c r="B114" i="6"/>
  <c r="B95" i="6"/>
  <c r="B117" i="6"/>
  <c r="B118" i="6"/>
  <c r="B119" i="6"/>
  <c r="B100" i="6"/>
  <c r="B120" i="6"/>
  <c r="B122" i="6"/>
  <c r="B103" i="6"/>
  <c r="B96" i="6"/>
  <c r="B97" i="6"/>
  <c r="B99" i="6"/>
  <c r="B101" i="6"/>
  <c r="B121" i="6"/>
  <c r="B102" i="6"/>
  <c r="B123" i="6"/>
  <c r="B115" i="6"/>
  <c r="B116" i="6"/>
  <c r="B98" i="6"/>
  <c r="B81" i="6"/>
  <c r="B83" i="6"/>
  <c r="B67" i="6"/>
  <c r="B88" i="6"/>
  <c r="B90" i="6"/>
  <c r="B82" i="6"/>
  <c r="B87" i="6"/>
  <c r="B68" i="6"/>
  <c r="B89" i="6"/>
  <c r="B76" i="6"/>
  <c r="B64" i="6"/>
  <c r="B84" i="6"/>
  <c r="B65" i="6"/>
  <c r="B85" i="6"/>
  <c r="B86" i="6"/>
  <c r="B70" i="6"/>
  <c r="B71" i="6"/>
  <c r="B92" i="6"/>
  <c r="B63" i="6"/>
  <c r="B66" i="6"/>
  <c r="B69" i="6"/>
  <c r="B91" i="6"/>
  <c r="B72" i="6"/>
  <c r="B73" i="6"/>
  <c r="B74" i="6"/>
  <c r="B75" i="6"/>
  <c r="B77" i="6"/>
  <c r="B79" i="6"/>
  <c r="B80" i="6"/>
  <c r="B78" i="6"/>
  <c r="B133" i="6"/>
  <c r="B153" i="6"/>
  <c r="B130" i="6"/>
  <c r="B134" i="6"/>
  <c r="B154" i="6"/>
  <c r="B142" i="6"/>
  <c r="B135" i="6"/>
  <c r="B124" i="6"/>
  <c r="B136" i="6"/>
  <c r="B140" i="6"/>
  <c r="B137" i="6"/>
  <c r="B144" i="6"/>
  <c r="B138" i="6"/>
  <c r="B139" i="6"/>
  <c r="B141" i="6"/>
  <c r="B143" i="6"/>
  <c r="B125" i="6"/>
  <c r="B145" i="6"/>
  <c r="B147" i="6"/>
  <c r="B128" i="6"/>
  <c r="B148" i="6"/>
  <c r="B129" i="6"/>
  <c r="B150" i="6"/>
  <c r="B126" i="6"/>
  <c r="B146" i="6"/>
  <c r="B149" i="6"/>
  <c r="B127" i="6"/>
  <c r="B131" i="6"/>
  <c r="B151" i="6"/>
  <c r="B132" i="6"/>
  <c r="B152" i="6"/>
  <c r="B37" i="6"/>
  <c r="B57" i="6"/>
  <c r="B38" i="6"/>
  <c r="B58" i="6"/>
  <c r="B39" i="6"/>
  <c r="B59" i="6"/>
  <c r="B40" i="6"/>
  <c r="B60" i="6"/>
  <c r="B41" i="6"/>
  <c r="B61" i="6"/>
  <c r="B52" i="6"/>
  <c r="B54" i="6"/>
  <c r="B55" i="6"/>
  <c r="B36" i="6"/>
  <c r="B42" i="6"/>
  <c r="B62" i="6"/>
  <c r="B44" i="6"/>
  <c r="B47" i="6"/>
  <c r="B48" i="6"/>
  <c r="B49" i="6"/>
  <c r="B50" i="6"/>
  <c r="B51" i="6"/>
  <c r="B53" i="6"/>
  <c r="B34" i="6"/>
  <c r="B35" i="6"/>
  <c r="B43" i="6"/>
  <c r="B32" i="6"/>
  <c r="B45" i="6"/>
  <c r="B46" i="6"/>
  <c r="B33" i="6"/>
  <c r="B56" i="6"/>
  <c r="I23" i="3"/>
  <c r="G21" i="3"/>
  <c r="M21" i="3"/>
  <c r="O23" i="3"/>
  <c r="O22" i="3"/>
  <c r="M22" i="3"/>
  <c r="K21" i="3"/>
  <c r="I22" i="3"/>
  <c r="P21" i="3"/>
  <c r="P22" i="3"/>
  <c r="M23" i="3"/>
  <c r="K22" i="3"/>
  <c r="K23" i="3"/>
  <c r="J22" i="3"/>
  <c r="P23" i="3"/>
  <c r="O21" i="3"/>
  <c r="N21" i="3"/>
  <c r="N23" i="3"/>
  <c r="L23" i="3"/>
  <c r="J21" i="3"/>
  <c r="N22" i="3"/>
  <c r="J23" i="3"/>
  <c r="L21" i="3"/>
  <c r="L22" i="3"/>
  <c r="G22" i="3"/>
  <c r="G23" i="3"/>
  <c r="F22" i="3"/>
  <c r="F23" i="3"/>
  <c r="F21" i="3"/>
  <c r="H21" i="3"/>
  <c r="H22" i="3"/>
  <c r="H23" i="3"/>
  <c r="E22" i="3"/>
  <c r="F4" i="6" l="1"/>
  <c r="D31" i="6"/>
  <c r="D13" i="6"/>
  <c r="D21" i="6"/>
  <c r="B21" i="6"/>
  <c r="B27" i="6"/>
  <c r="B5" i="6"/>
  <c r="D5" i="6"/>
  <c r="D12" i="6"/>
  <c r="D23" i="6"/>
  <c r="D26" i="6"/>
  <c r="D16" i="6"/>
  <c r="D29" i="6"/>
  <c r="D19" i="6"/>
  <c r="D20" i="6"/>
  <c r="D22" i="6"/>
  <c r="D28" i="6"/>
  <c r="D27" i="6"/>
  <c r="B7" i="6"/>
  <c r="F14" i="6"/>
  <c r="F26" i="6"/>
  <c r="F17" i="6"/>
  <c r="F30" i="6"/>
  <c r="F10" i="6"/>
  <c r="F8" i="6"/>
  <c r="F13" i="6"/>
  <c r="F6" i="6"/>
  <c r="F25" i="6"/>
  <c r="F5" i="6"/>
  <c r="F24" i="6"/>
  <c r="F23" i="6"/>
  <c r="B9" i="6"/>
  <c r="B2" i="6"/>
  <c r="C2" i="6" s="1"/>
  <c r="D15" i="6"/>
  <c r="D11" i="6"/>
  <c r="D4" i="6"/>
  <c r="D14" i="6"/>
  <c r="E23" i="3"/>
  <c r="C4" i="5" s="1"/>
  <c r="D24" i="6"/>
  <c r="D8" i="6"/>
  <c r="F3" i="6"/>
  <c r="F19" i="6"/>
  <c r="D30" i="6"/>
  <c r="D9" i="6"/>
  <c r="B19" i="6"/>
  <c r="B18" i="6"/>
  <c r="F31" i="6"/>
  <c r="B22" i="6"/>
  <c r="D2" i="6"/>
  <c r="E2" i="6" s="1"/>
  <c r="J2" i="6" s="1"/>
  <c r="F11" i="6"/>
  <c r="D18" i="6"/>
  <c r="D7" i="6"/>
  <c r="F18" i="6"/>
  <c r="F2" i="6"/>
  <c r="G2" i="6" s="1"/>
  <c r="K2" i="6" s="1"/>
  <c r="B30" i="6"/>
  <c r="D6" i="6"/>
  <c r="D3" i="6"/>
  <c r="F16" i="6"/>
  <c r="F27" i="6"/>
  <c r="B15" i="6"/>
  <c r="F7" i="6"/>
  <c r="B10" i="6"/>
  <c r="D10" i="6"/>
  <c r="F15" i="6"/>
  <c r="F29" i="6"/>
  <c r="F22" i="6"/>
  <c r="F9" i="6"/>
  <c r="F21" i="6"/>
  <c r="F28" i="6"/>
  <c r="B29" i="6"/>
  <c r="B28" i="6"/>
  <c r="B25" i="6"/>
  <c r="B6" i="6"/>
  <c r="B16" i="6"/>
  <c r="E21" i="3"/>
  <c r="B2" i="5" s="1"/>
  <c r="B12" i="6"/>
  <c r="B11" i="6"/>
  <c r="B24" i="6"/>
  <c r="B4" i="6"/>
  <c r="B17" i="6"/>
  <c r="B20" i="6"/>
  <c r="B8" i="6"/>
  <c r="B14" i="6"/>
  <c r="B13" i="6"/>
  <c r="B23" i="6"/>
  <c r="B31" i="6"/>
  <c r="B3" i="6"/>
  <c r="E3" i="5"/>
  <c r="G3" i="5"/>
  <c r="F3" i="5"/>
  <c r="H3" i="5"/>
  <c r="M3" i="5"/>
  <c r="K3" i="5"/>
  <c r="J3" i="5"/>
  <c r="L3" i="5"/>
  <c r="I3" i="5"/>
  <c r="C3" i="5"/>
  <c r="D3" i="5"/>
  <c r="B3" i="5"/>
  <c r="Q22" i="3"/>
  <c r="F4" i="5" l="1"/>
  <c r="Q23" i="3"/>
  <c r="D4" i="5"/>
  <c r="G2" i="5"/>
  <c r="E4" i="5"/>
  <c r="C3" i="6"/>
  <c r="I3" i="6" s="1"/>
  <c r="H4" i="5"/>
  <c r="I4" i="5"/>
  <c r="B4" i="5"/>
  <c r="J4" i="5"/>
  <c r="G4" i="5"/>
  <c r="I2" i="6"/>
  <c r="K2" i="5"/>
  <c r="E2" i="5"/>
  <c r="K4" i="5"/>
  <c r="L4" i="5"/>
  <c r="M4" i="5"/>
  <c r="C4" i="6"/>
  <c r="I4" i="6" s="1"/>
  <c r="L2" i="5"/>
  <c r="C2" i="5"/>
  <c r="M2" i="5"/>
  <c r="D2" i="5"/>
  <c r="H2" i="5"/>
  <c r="F2" i="5"/>
  <c r="E3" i="6"/>
  <c r="J3" i="6" s="1"/>
  <c r="J2" i="5"/>
  <c r="Q21" i="3"/>
  <c r="I2" i="5"/>
  <c r="G3" i="6"/>
  <c r="K3" i="6" s="1"/>
  <c r="E4" i="6" l="1"/>
  <c r="J4" i="6" s="1"/>
  <c r="G4" i="6"/>
  <c r="K4" i="6" s="1"/>
  <c r="E5" i="6" l="1"/>
  <c r="J5" i="6" s="1"/>
  <c r="C5" i="6"/>
  <c r="G5" i="6"/>
  <c r="K5" i="6" s="1"/>
  <c r="E6" i="6" l="1"/>
  <c r="J6" i="6" s="1"/>
  <c r="I5" i="6"/>
  <c r="G6" i="6"/>
  <c r="K6" i="6" s="1"/>
  <c r="C6" i="6"/>
  <c r="I6" i="6" s="1"/>
  <c r="E7" i="6" l="1"/>
  <c r="J7" i="6" s="1"/>
  <c r="C7" i="6"/>
  <c r="I7" i="6" s="1"/>
  <c r="G7" i="6"/>
  <c r="K7" i="6" s="1"/>
  <c r="E8" i="6"/>
  <c r="J8" i="6" s="1"/>
  <c r="C8" i="6" l="1"/>
  <c r="I8" i="6" s="1"/>
  <c r="E9" i="6"/>
  <c r="J9" i="6" s="1"/>
  <c r="G8" i="6"/>
  <c r="K8" i="6" s="1"/>
  <c r="G9" i="6" l="1"/>
  <c r="K9" i="6" s="1"/>
  <c r="E10" i="6"/>
  <c r="J10" i="6" s="1"/>
  <c r="C9" i="6"/>
  <c r="I9" i="6" s="1"/>
  <c r="G10" i="6" l="1"/>
  <c r="K10" i="6" s="1"/>
  <c r="E11" i="6"/>
  <c r="J11" i="6" s="1"/>
  <c r="C10" i="6"/>
  <c r="I10" i="6" s="1"/>
  <c r="C11" i="6" l="1"/>
  <c r="I11" i="6" s="1"/>
  <c r="E12" i="6"/>
  <c r="J12" i="6" s="1"/>
  <c r="G11" i="6"/>
  <c r="K11" i="6" s="1"/>
  <c r="G12" i="6" l="1"/>
  <c r="K12" i="6" s="1"/>
  <c r="E13" i="6"/>
  <c r="J13" i="6" s="1"/>
  <c r="C12" i="6"/>
  <c r="I12" i="6" s="1"/>
  <c r="C13" i="6" l="1"/>
  <c r="I13" i="6" s="1"/>
  <c r="E14" i="6"/>
  <c r="J14" i="6" s="1"/>
  <c r="G13" i="6"/>
  <c r="K13" i="6" s="1"/>
  <c r="G14" i="6" l="1"/>
  <c r="K14" i="6" s="1"/>
  <c r="E15" i="6"/>
  <c r="J15" i="6" s="1"/>
  <c r="C14" i="6"/>
  <c r="I14" i="6" s="1"/>
  <c r="E16" i="6" l="1"/>
  <c r="J16" i="6" s="1"/>
  <c r="G15" i="6"/>
  <c r="K15" i="6" s="1"/>
  <c r="C15" i="6"/>
  <c r="I15" i="6" s="1"/>
  <c r="C16" i="6" l="1"/>
  <c r="I16" i="6" s="1"/>
  <c r="G16" i="6"/>
  <c r="K16" i="6" s="1"/>
  <c r="E17" i="6"/>
  <c r="J17" i="6" s="1"/>
  <c r="E18" i="6" l="1"/>
  <c r="J18" i="6" s="1"/>
  <c r="G17" i="6"/>
  <c r="K17" i="6" s="1"/>
  <c r="C17" i="6"/>
  <c r="I17" i="6" s="1"/>
  <c r="C18" i="6" l="1"/>
  <c r="I18" i="6" s="1"/>
  <c r="G18" i="6"/>
  <c r="K18" i="6" s="1"/>
  <c r="E19" i="6"/>
  <c r="J19" i="6" s="1"/>
  <c r="C19" i="6" l="1"/>
  <c r="I19" i="6" s="1"/>
  <c r="E20" i="6"/>
  <c r="J20" i="6" s="1"/>
  <c r="G19" i="6"/>
  <c r="K19" i="6" s="1"/>
  <c r="G20" i="6" l="1"/>
  <c r="K20" i="6" s="1"/>
  <c r="E21" i="6"/>
  <c r="J21" i="6" s="1"/>
  <c r="C20" i="6"/>
  <c r="I20" i="6" s="1"/>
  <c r="C21" i="6" l="1"/>
  <c r="I21" i="6" s="1"/>
  <c r="E22" i="6"/>
  <c r="J22" i="6" s="1"/>
  <c r="G21" i="6"/>
  <c r="K21" i="6" s="1"/>
  <c r="G22" i="6" l="1"/>
  <c r="K22" i="6" s="1"/>
  <c r="E23" i="6"/>
  <c r="J23" i="6" s="1"/>
  <c r="C22" i="6"/>
  <c r="I22" i="6" s="1"/>
  <c r="C23" i="6" l="1"/>
  <c r="I23" i="6" s="1"/>
  <c r="E24" i="6"/>
  <c r="J24" i="6" s="1"/>
  <c r="G23" i="6"/>
  <c r="K23" i="6" s="1"/>
  <c r="E25" i="6" l="1"/>
  <c r="J25" i="6" s="1"/>
  <c r="C24" i="6"/>
  <c r="I24" i="6" s="1"/>
  <c r="G24" i="6"/>
  <c r="K24" i="6" s="1"/>
  <c r="C25" i="6" l="1"/>
  <c r="I25" i="6" s="1"/>
  <c r="E26" i="6"/>
  <c r="J26" i="6" s="1"/>
  <c r="G25" i="6"/>
  <c r="K25" i="6" s="1"/>
  <c r="E27" i="6" l="1"/>
  <c r="J27" i="6" s="1"/>
  <c r="G26" i="6"/>
  <c r="K26" i="6" s="1"/>
  <c r="C26" i="6"/>
  <c r="I26" i="6" s="1"/>
  <c r="C27" i="6" l="1"/>
  <c r="I27" i="6" s="1"/>
  <c r="G27" i="6"/>
  <c r="K27" i="6" s="1"/>
  <c r="E28" i="6"/>
  <c r="J28" i="6" s="1"/>
  <c r="G28" i="6" l="1"/>
  <c r="K28" i="6" s="1"/>
  <c r="C28" i="6"/>
  <c r="I28" i="6" s="1"/>
  <c r="E29" i="6"/>
  <c r="J29" i="6" s="1"/>
  <c r="C29" i="6" l="1"/>
  <c r="I29" i="6" s="1"/>
  <c r="G29" i="6"/>
  <c r="K29" i="6" s="1"/>
  <c r="E30" i="6"/>
  <c r="J30" i="6" s="1"/>
  <c r="C30" i="6" l="1"/>
  <c r="I30" i="6" s="1"/>
  <c r="E31" i="6"/>
  <c r="J31" i="6" s="1"/>
  <c r="G30" i="6"/>
  <c r="K30" i="6" s="1"/>
  <c r="G31" i="6" l="1"/>
  <c r="K31" i="6" s="1"/>
  <c r="E32" i="6"/>
  <c r="J32" i="6" s="1"/>
  <c r="C31" i="6"/>
  <c r="I31" i="6" s="1"/>
  <c r="C32" i="6" l="1"/>
  <c r="I32" i="6" s="1"/>
  <c r="E33" i="6"/>
  <c r="J33" i="6" s="1"/>
  <c r="G32" i="6"/>
  <c r="K32" i="6" s="1"/>
  <c r="G33" i="6" l="1"/>
  <c r="K33" i="6" s="1"/>
  <c r="E34" i="6"/>
  <c r="J34" i="6" s="1"/>
  <c r="C33" i="6"/>
  <c r="I33" i="6" s="1"/>
  <c r="C34" i="6" l="1"/>
  <c r="I34" i="6" s="1"/>
  <c r="E35" i="6"/>
  <c r="J35" i="6" s="1"/>
  <c r="G34" i="6"/>
  <c r="K34" i="6" s="1"/>
  <c r="G35" i="6" l="1"/>
  <c r="K35" i="6" s="1"/>
  <c r="E36" i="6"/>
  <c r="J36" i="6" s="1"/>
  <c r="C35" i="6"/>
  <c r="I35" i="6" s="1"/>
  <c r="C36" i="6" l="1"/>
  <c r="I36" i="6" s="1"/>
  <c r="E37" i="6"/>
  <c r="J37" i="6" s="1"/>
  <c r="G36" i="6"/>
  <c r="K36" i="6" s="1"/>
  <c r="G37" i="6" l="1"/>
  <c r="K37" i="6" s="1"/>
  <c r="E38" i="6"/>
  <c r="J38" i="6" s="1"/>
  <c r="C37" i="6"/>
  <c r="I37" i="6" s="1"/>
  <c r="E39" i="6" l="1"/>
  <c r="J39" i="6" s="1"/>
  <c r="G38" i="6"/>
  <c r="K38" i="6" s="1"/>
  <c r="C38" i="6"/>
  <c r="I38" i="6" s="1"/>
  <c r="G39" i="6" l="1"/>
  <c r="K39" i="6" s="1"/>
  <c r="C39" i="6"/>
  <c r="I39" i="6" s="1"/>
  <c r="E40" i="6"/>
  <c r="J40" i="6" s="1"/>
  <c r="E41" i="6" l="1"/>
  <c r="J41" i="6" s="1"/>
  <c r="C40" i="6"/>
  <c r="I40" i="6" s="1"/>
  <c r="G40" i="6"/>
  <c r="K40" i="6" s="1"/>
  <c r="G41" i="6" l="1"/>
  <c r="K41" i="6" s="1"/>
  <c r="E42" i="6"/>
  <c r="J42" i="6" s="1"/>
  <c r="C41" i="6"/>
  <c r="I41" i="6" s="1"/>
  <c r="C42" i="6" l="1"/>
  <c r="I42" i="6" s="1"/>
  <c r="E43" i="6"/>
  <c r="J43" i="6" s="1"/>
  <c r="G42" i="6"/>
  <c r="K42" i="6" s="1"/>
  <c r="E44" i="6" l="1"/>
  <c r="J44" i="6" s="1"/>
  <c r="G43" i="6"/>
  <c r="K43" i="6" s="1"/>
  <c r="C43" i="6"/>
  <c r="I43" i="6" s="1"/>
  <c r="E45" i="6" l="1"/>
  <c r="J45" i="6" s="1"/>
  <c r="C44" i="6"/>
  <c r="I44" i="6" s="1"/>
  <c r="G44" i="6"/>
  <c r="K44" i="6" s="1"/>
  <c r="E46" i="6" l="1"/>
  <c r="J46" i="6" s="1"/>
  <c r="G45" i="6"/>
  <c r="K45" i="6" s="1"/>
  <c r="C45" i="6"/>
  <c r="I45" i="6" s="1"/>
  <c r="E47" i="6" l="1"/>
  <c r="J47" i="6" s="1"/>
  <c r="C46" i="6"/>
  <c r="I46" i="6" s="1"/>
  <c r="G46" i="6"/>
  <c r="K46" i="6" s="1"/>
  <c r="C47" i="6" l="1"/>
  <c r="I47" i="6" s="1"/>
  <c r="G47" i="6"/>
  <c r="K47" i="6" s="1"/>
  <c r="E48" i="6"/>
  <c r="J48" i="6" s="1"/>
  <c r="E49" i="6" l="1"/>
  <c r="J49" i="6" s="1"/>
  <c r="G48" i="6"/>
  <c r="K48" i="6" s="1"/>
  <c r="C48" i="6"/>
  <c r="I48" i="6" s="1"/>
  <c r="E50" i="6" l="1"/>
  <c r="J50" i="6" s="1"/>
  <c r="C49" i="6"/>
  <c r="I49" i="6" s="1"/>
  <c r="G49" i="6"/>
  <c r="K49" i="6" s="1"/>
  <c r="C50" i="6" l="1"/>
  <c r="I50" i="6" s="1"/>
  <c r="E51" i="6"/>
  <c r="J51" i="6" s="1"/>
  <c r="G50" i="6"/>
  <c r="K50" i="6" s="1"/>
  <c r="G51" i="6" l="1"/>
  <c r="K51" i="6" s="1"/>
  <c r="C51" i="6"/>
  <c r="I51" i="6" s="1"/>
  <c r="E52" i="6"/>
  <c r="J52" i="6" s="1"/>
  <c r="E53" i="6" l="1"/>
  <c r="J53" i="6" s="1"/>
  <c r="G52" i="6"/>
  <c r="K52" i="6" s="1"/>
  <c r="C52" i="6"/>
  <c r="I52" i="6" s="1"/>
  <c r="C53" i="6" l="1"/>
  <c r="I53" i="6" s="1"/>
  <c r="E54" i="6"/>
  <c r="J54" i="6" s="1"/>
  <c r="G53" i="6"/>
  <c r="K53" i="6" s="1"/>
  <c r="G54" i="6" l="1"/>
  <c r="K54" i="6" s="1"/>
  <c r="C54" i="6"/>
  <c r="I54" i="6" s="1"/>
  <c r="E55" i="6"/>
  <c r="J55" i="6" s="1"/>
  <c r="E56" i="6" l="1"/>
  <c r="J56" i="6" s="1"/>
  <c r="G55" i="6"/>
  <c r="K55" i="6" s="1"/>
  <c r="C55" i="6"/>
  <c r="I55" i="6" s="1"/>
  <c r="E57" i="6" l="1"/>
  <c r="J57" i="6" s="1"/>
  <c r="G56" i="6"/>
  <c r="K56" i="6" s="1"/>
  <c r="C56" i="6"/>
  <c r="I56" i="6" s="1"/>
  <c r="C57" i="6" l="1"/>
  <c r="I57" i="6" s="1"/>
  <c r="G57" i="6"/>
  <c r="K57" i="6" s="1"/>
  <c r="E58" i="6"/>
  <c r="J58" i="6" s="1"/>
  <c r="E59" i="6" l="1"/>
  <c r="J59" i="6" s="1"/>
  <c r="G58" i="6"/>
  <c r="K58" i="6" s="1"/>
  <c r="C58" i="6"/>
  <c r="I58" i="6" s="1"/>
  <c r="C59" i="6" l="1"/>
  <c r="I59" i="6" s="1"/>
  <c r="G59" i="6"/>
  <c r="K59" i="6" s="1"/>
  <c r="E60" i="6"/>
  <c r="J60" i="6" s="1"/>
  <c r="E61" i="6" l="1"/>
  <c r="J61" i="6" s="1"/>
  <c r="G60" i="6"/>
  <c r="K60" i="6" s="1"/>
  <c r="C60" i="6"/>
  <c r="I60" i="6" s="1"/>
  <c r="C61" i="6" l="1"/>
  <c r="I61" i="6" s="1"/>
  <c r="G61" i="6"/>
  <c r="K61" i="6" s="1"/>
  <c r="E62" i="6"/>
  <c r="J62" i="6" s="1"/>
  <c r="E63" i="6" l="1"/>
  <c r="J63" i="6" s="1"/>
  <c r="G62" i="6"/>
  <c r="K62" i="6" s="1"/>
  <c r="C62" i="6"/>
  <c r="I62" i="6" s="1"/>
  <c r="C63" i="6" l="1"/>
  <c r="I63" i="6" s="1"/>
  <c r="G63" i="6"/>
  <c r="K63" i="6" s="1"/>
  <c r="E64" i="6"/>
  <c r="J64" i="6" s="1"/>
  <c r="E65" i="6" l="1"/>
  <c r="J65" i="6" s="1"/>
  <c r="G64" i="6"/>
  <c r="K64" i="6" s="1"/>
  <c r="C64" i="6"/>
  <c r="I64" i="6" s="1"/>
  <c r="C65" i="6" l="1"/>
  <c r="I65" i="6" s="1"/>
  <c r="G65" i="6"/>
  <c r="K65" i="6" s="1"/>
  <c r="E66" i="6"/>
  <c r="J66" i="6" s="1"/>
  <c r="G66" i="6" l="1"/>
  <c r="K66" i="6" s="1"/>
  <c r="E67" i="6"/>
  <c r="J67" i="6" s="1"/>
  <c r="C66" i="6"/>
  <c r="I66" i="6" s="1"/>
  <c r="C67" i="6" l="1"/>
  <c r="I67" i="6" s="1"/>
  <c r="E68" i="6"/>
  <c r="J68" i="6" s="1"/>
  <c r="G67" i="6"/>
  <c r="K67" i="6" s="1"/>
  <c r="G68" i="6" l="1"/>
  <c r="K68" i="6" s="1"/>
  <c r="E69" i="6"/>
  <c r="J69" i="6" s="1"/>
  <c r="C68" i="6"/>
  <c r="I68" i="6" s="1"/>
  <c r="C69" i="6" l="1"/>
  <c r="I69" i="6" s="1"/>
  <c r="E70" i="6"/>
  <c r="J70" i="6" s="1"/>
  <c r="G69" i="6"/>
  <c r="K69" i="6" s="1"/>
  <c r="G70" i="6" l="1"/>
  <c r="K70" i="6" s="1"/>
  <c r="E71" i="6"/>
  <c r="J71" i="6" s="1"/>
  <c r="C70" i="6"/>
  <c r="I70" i="6" s="1"/>
  <c r="C71" i="6" l="1"/>
  <c r="I71" i="6" s="1"/>
  <c r="E72" i="6"/>
  <c r="J72" i="6" s="1"/>
  <c r="G71" i="6"/>
  <c r="K71" i="6" s="1"/>
  <c r="G72" i="6" l="1"/>
  <c r="K72" i="6" s="1"/>
  <c r="E73" i="6"/>
  <c r="J73" i="6" s="1"/>
  <c r="C72" i="6"/>
  <c r="I72" i="6" s="1"/>
  <c r="E74" i="6" l="1"/>
  <c r="J74" i="6" s="1"/>
  <c r="C73" i="6"/>
  <c r="I73" i="6" s="1"/>
  <c r="G73" i="6"/>
  <c r="K73" i="6" s="1"/>
  <c r="C74" i="6" l="1"/>
  <c r="I74" i="6" s="1"/>
  <c r="G74" i="6"/>
  <c r="K74" i="6" s="1"/>
  <c r="E75" i="6"/>
  <c r="J75" i="6" s="1"/>
  <c r="E76" i="6" l="1"/>
  <c r="J76" i="6" s="1"/>
  <c r="G75" i="6"/>
  <c r="K75" i="6" s="1"/>
  <c r="C75" i="6"/>
  <c r="I75" i="6" s="1"/>
  <c r="C76" i="6" l="1"/>
  <c r="I76" i="6" s="1"/>
  <c r="G76" i="6"/>
  <c r="K76" i="6" s="1"/>
  <c r="E77" i="6"/>
  <c r="J77" i="6" s="1"/>
  <c r="G77" i="6" l="1"/>
  <c r="K77" i="6" s="1"/>
  <c r="E78" i="6"/>
  <c r="J78" i="6" s="1"/>
  <c r="C77" i="6"/>
  <c r="I77" i="6" s="1"/>
  <c r="C78" i="6" l="1"/>
  <c r="I78" i="6" s="1"/>
  <c r="E79" i="6"/>
  <c r="J79" i="6" s="1"/>
  <c r="G78" i="6"/>
  <c r="K78" i="6" s="1"/>
  <c r="G79" i="6" l="1"/>
  <c r="K79" i="6" s="1"/>
  <c r="E80" i="6"/>
  <c r="J80" i="6" s="1"/>
  <c r="C79" i="6"/>
  <c r="I79" i="6" s="1"/>
  <c r="E81" i="6" l="1"/>
  <c r="J81" i="6" s="1"/>
  <c r="C80" i="6"/>
  <c r="I80" i="6" s="1"/>
  <c r="G80" i="6"/>
  <c r="K80" i="6" s="1"/>
  <c r="G81" i="6" l="1"/>
  <c r="K81" i="6" s="1"/>
  <c r="C81" i="6"/>
  <c r="I81" i="6" s="1"/>
  <c r="E82" i="6"/>
  <c r="J82" i="6" s="1"/>
  <c r="C82" i="6" l="1"/>
  <c r="I82" i="6" s="1"/>
  <c r="E83" i="6"/>
  <c r="J83" i="6" s="1"/>
  <c r="G82" i="6"/>
  <c r="K82" i="6" s="1"/>
  <c r="G83" i="6" l="1"/>
  <c r="K83" i="6" s="1"/>
  <c r="E84" i="6"/>
  <c r="J84" i="6" s="1"/>
  <c r="C83" i="6"/>
  <c r="I83" i="6" s="1"/>
  <c r="C84" i="6" l="1"/>
  <c r="I84" i="6" s="1"/>
  <c r="E85" i="6"/>
  <c r="J85" i="6" s="1"/>
  <c r="G84" i="6"/>
  <c r="K84" i="6" s="1"/>
  <c r="G85" i="6" l="1"/>
  <c r="K85" i="6" s="1"/>
  <c r="E86" i="6"/>
  <c r="J86" i="6" s="1"/>
  <c r="C85" i="6"/>
  <c r="I85" i="6" s="1"/>
  <c r="C86" i="6" l="1"/>
  <c r="I86" i="6" s="1"/>
  <c r="E87" i="6"/>
  <c r="J87" i="6" s="1"/>
  <c r="G86" i="6"/>
  <c r="K86" i="6" s="1"/>
  <c r="G87" i="6" l="1"/>
  <c r="K87" i="6" s="1"/>
  <c r="E88" i="6"/>
  <c r="J88" i="6" s="1"/>
  <c r="C87" i="6"/>
  <c r="I87" i="6" s="1"/>
  <c r="C88" i="6" l="1"/>
  <c r="I88" i="6" s="1"/>
  <c r="E89" i="6"/>
  <c r="J89" i="6" s="1"/>
  <c r="G88" i="6"/>
  <c r="K88" i="6" s="1"/>
  <c r="G89" i="6" l="1"/>
  <c r="K89" i="6" s="1"/>
  <c r="E90" i="6"/>
  <c r="J90" i="6" s="1"/>
  <c r="C89" i="6"/>
  <c r="I89" i="6" s="1"/>
  <c r="C90" i="6" l="1"/>
  <c r="I90" i="6" s="1"/>
  <c r="E91" i="6"/>
  <c r="J91" i="6" s="1"/>
  <c r="G90" i="6"/>
  <c r="K90" i="6" s="1"/>
  <c r="E92" i="6" l="1"/>
  <c r="J92" i="6" s="1"/>
  <c r="G91" i="6"/>
  <c r="K91" i="6" s="1"/>
  <c r="C91" i="6"/>
  <c r="I91" i="6" s="1"/>
  <c r="G92" i="6" l="1"/>
  <c r="K92" i="6" s="1"/>
  <c r="C92" i="6"/>
  <c r="I92" i="6" s="1"/>
  <c r="E93" i="6"/>
  <c r="J93" i="6" s="1"/>
  <c r="C93" i="6" l="1"/>
  <c r="I93" i="6" s="1"/>
  <c r="E94" i="6"/>
  <c r="J94" i="6" s="1"/>
  <c r="G93" i="6"/>
  <c r="K93" i="6" s="1"/>
  <c r="E95" i="6" l="1"/>
  <c r="J95" i="6" s="1"/>
  <c r="G94" i="6"/>
  <c r="K94" i="6" s="1"/>
  <c r="C94" i="6"/>
  <c r="I94" i="6" s="1"/>
  <c r="C95" i="6" l="1"/>
  <c r="I95" i="6" s="1"/>
  <c r="G95" i="6"/>
  <c r="K95" i="6" s="1"/>
  <c r="E96" i="6"/>
  <c r="J96" i="6" s="1"/>
  <c r="E97" i="6" l="1"/>
  <c r="J97" i="6" s="1"/>
  <c r="G96" i="6"/>
  <c r="K96" i="6" s="1"/>
  <c r="C96" i="6"/>
  <c r="I96" i="6" s="1"/>
  <c r="C97" i="6" l="1"/>
  <c r="I97" i="6" s="1"/>
  <c r="G97" i="6"/>
  <c r="K97" i="6" s="1"/>
  <c r="E98" i="6"/>
  <c r="J98" i="6" s="1"/>
  <c r="G98" i="6" l="1"/>
  <c r="K98" i="6" s="1"/>
  <c r="E99" i="6"/>
  <c r="J99" i="6" s="1"/>
  <c r="C98" i="6"/>
  <c r="I98" i="6" s="1"/>
  <c r="E100" i="6" l="1"/>
  <c r="J100" i="6" s="1"/>
  <c r="C99" i="6"/>
  <c r="I99" i="6" s="1"/>
  <c r="G99" i="6"/>
  <c r="K99" i="6" s="1"/>
  <c r="G100" i="6" l="1"/>
  <c r="K100" i="6" s="1"/>
  <c r="C100" i="6"/>
  <c r="I100" i="6" s="1"/>
  <c r="E101" i="6"/>
  <c r="J101" i="6" s="1"/>
  <c r="C101" i="6" l="1"/>
  <c r="I101" i="6" s="1"/>
  <c r="E102" i="6"/>
  <c r="J102" i="6" s="1"/>
  <c r="G101" i="6"/>
  <c r="K101" i="6" s="1"/>
  <c r="G102" i="6" l="1"/>
  <c r="K102" i="6" s="1"/>
  <c r="E103" i="6"/>
  <c r="J103" i="6" s="1"/>
  <c r="C102" i="6"/>
  <c r="I102" i="6" s="1"/>
  <c r="C103" i="6" l="1"/>
  <c r="I103" i="6" s="1"/>
  <c r="E104" i="6"/>
  <c r="J104" i="6" s="1"/>
  <c r="G103" i="6"/>
  <c r="K103" i="6" s="1"/>
  <c r="G104" i="6" l="1"/>
  <c r="K104" i="6" s="1"/>
  <c r="E105" i="6"/>
  <c r="J105" i="6" s="1"/>
  <c r="C104" i="6"/>
  <c r="I104" i="6" s="1"/>
  <c r="C105" i="6" l="1"/>
  <c r="I105" i="6" s="1"/>
  <c r="E106" i="6"/>
  <c r="J106" i="6" s="1"/>
  <c r="G105" i="6"/>
  <c r="K105" i="6" s="1"/>
  <c r="G106" i="6" l="1"/>
  <c r="K106" i="6" s="1"/>
  <c r="E107" i="6"/>
  <c r="J107" i="6" s="1"/>
  <c r="C106" i="6"/>
  <c r="I106" i="6" s="1"/>
  <c r="E108" i="6" l="1"/>
  <c r="J108" i="6" s="1"/>
  <c r="C107" i="6"/>
  <c r="I107" i="6" s="1"/>
  <c r="G107" i="6"/>
  <c r="K107" i="6" s="1"/>
  <c r="G108" i="6" l="1"/>
  <c r="K108" i="6" s="1"/>
  <c r="C108" i="6"/>
  <c r="I108" i="6" s="1"/>
  <c r="E109" i="6"/>
  <c r="J109" i="6" s="1"/>
  <c r="E110" i="6" l="1"/>
  <c r="J110" i="6" s="1"/>
  <c r="C109" i="6"/>
  <c r="I109" i="6" s="1"/>
  <c r="G109" i="6"/>
  <c r="K109" i="6" s="1"/>
  <c r="G110" i="6" l="1"/>
  <c r="K110" i="6" s="1"/>
  <c r="C110" i="6"/>
  <c r="I110" i="6" s="1"/>
  <c r="E111" i="6"/>
  <c r="J111" i="6" s="1"/>
  <c r="E112" i="6" l="1"/>
  <c r="J112" i="6" s="1"/>
  <c r="C111" i="6"/>
  <c r="I111" i="6" s="1"/>
  <c r="G111" i="6"/>
  <c r="K111" i="6" s="1"/>
  <c r="G112" i="6" l="1"/>
  <c r="K112" i="6" s="1"/>
  <c r="C112" i="6"/>
  <c r="I112" i="6" s="1"/>
  <c r="E113" i="6"/>
  <c r="J113" i="6" s="1"/>
  <c r="E114" i="6" l="1"/>
  <c r="J114" i="6" s="1"/>
  <c r="C113" i="6"/>
  <c r="I113" i="6" s="1"/>
  <c r="G113" i="6"/>
  <c r="K113" i="6" s="1"/>
  <c r="C114" i="6" l="1"/>
  <c r="I114" i="6" s="1"/>
  <c r="G114" i="6"/>
  <c r="K114" i="6" s="1"/>
  <c r="E115" i="6"/>
  <c r="J115" i="6" s="1"/>
  <c r="E116" i="6" l="1"/>
  <c r="J116" i="6" s="1"/>
  <c r="G115" i="6"/>
  <c r="K115" i="6" s="1"/>
  <c r="C115" i="6"/>
  <c r="I115" i="6" s="1"/>
  <c r="C116" i="6" l="1"/>
  <c r="I116" i="6" s="1"/>
  <c r="G116" i="6"/>
  <c r="K116" i="6" s="1"/>
  <c r="E117" i="6"/>
  <c r="J117" i="6" s="1"/>
  <c r="E118" i="6" l="1"/>
  <c r="J118" i="6" s="1"/>
  <c r="G117" i="6"/>
  <c r="K117" i="6" s="1"/>
  <c r="C117" i="6"/>
  <c r="I117" i="6" s="1"/>
  <c r="G118" i="6" l="1"/>
  <c r="K118" i="6" s="1"/>
  <c r="C118" i="6"/>
  <c r="I118" i="6" s="1"/>
  <c r="E119" i="6"/>
  <c r="J119" i="6" s="1"/>
  <c r="E120" i="6" l="1"/>
  <c r="J120" i="6" s="1"/>
  <c r="C119" i="6"/>
  <c r="I119" i="6" s="1"/>
  <c r="G119" i="6"/>
  <c r="K119" i="6" s="1"/>
  <c r="G120" i="6" l="1"/>
  <c r="K120" i="6" s="1"/>
  <c r="C120" i="6"/>
  <c r="I120" i="6" s="1"/>
  <c r="E121" i="6"/>
  <c r="J121" i="6" s="1"/>
  <c r="E122" i="6" l="1"/>
  <c r="J122" i="6" s="1"/>
  <c r="C121" i="6"/>
  <c r="I121" i="6" s="1"/>
  <c r="G121" i="6"/>
  <c r="K121" i="6" s="1"/>
  <c r="G122" i="6" l="1"/>
  <c r="K122" i="6" s="1"/>
  <c r="C122" i="6"/>
  <c r="I122" i="6" s="1"/>
  <c r="E123" i="6"/>
  <c r="J123" i="6" s="1"/>
  <c r="E124" i="6" l="1"/>
  <c r="J124" i="6" s="1"/>
  <c r="C123" i="6"/>
  <c r="I123" i="6" s="1"/>
  <c r="G123" i="6"/>
  <c r="K123" i="6" s="1"/>
  <c r="G124" i="6" l="1"/>
  <c r="K124" i="6" s="1"/>
  <c r="C124" i="6"/>
  <c r="I124" i="6" s="1"/>
  <c r="E125" i="6"/>
  <c r="J125" i="6" s="1"/>
  <c r="E126" i="6" l="1"/>
  <c r="J126" i="6" s="1"/>
  <c r="C125" i="6"/>
  <c r="I125" i="6" s="1"/>
  <c r="G125" i="6"/>
  <c r="K125" i="6" s="1"/>
  <c r="C126" i="6" l="1"/>
  <c r="I126" i="6" s="1"/>
  <c r="G126" i="6"/>
  <c r="K126" i="6" s="1"/>
  <c r="E127" i="6"/>
  <c r="J127" i="6" s="1"/>
  <c r="G127" i="6" l="1"/>
  <c r="K127" i="6" s="1"/>
  <c r="E128" i="6"/>
  <c r="J128" i="6" s="1"/>
  <c r="C127" i="6"/>
  <c r="I127" i="6" s="1"/>
  <c r="C128" i="6" l="1"/>
  <c r="I128" i="6" s="1"/>
  <c r="E129" i="6"/>
  <c r="J129" i="6" s="1"/>
  <c r="G128" i="6"/>
  <c r="K128" i="6" s="1"/>
  <c r="G129" i="6" l="1"/>
  <c r="K129" i="6" s="1"/>
  <c r="E130" i="6"/>
  <c r="J130" i="6" s="1"/>
  <c r="C129" i="6"/>
  <c r="I129" i="6" s="1"/>
  <c r="C130" i="6" l="1"/>
  <c r="I130" i="6" s="1"/>
  <c r="E131" i="6"/>
  <c r="J131" i="6" s="1"/>
  <c r="G130" i="6"/>
  <c r="K130" i="6" s="1"/>
  <c r="G131" i="6" l="1"/>
  <c r="K131" i="6" s="1"/>
  <c r="E132" i="6"/>
  <c r="J132" i="6" s="1"/>
  <c r="C131" i="6"/>
  <c r="I131" i="6" s="1"/>
  <c r="C132" i="6" l="1"/>
  <c r="I132" i="6" s="1"/>
  <c r="E133" i="6"/>
  <c r="J133" i="6" s="1"/>
  <c r="G132" i="6"/>
  <c r="K132" i="6" s="1"/>
  <c r="E134" i="6" l="1"/>
  <c r="J134" i="6" s="1"/>
  <c r="G133" i="6"/>
  <c r="K133" i="6" s="1"/>
  <c r="C133" i="6"/>
  <c r="I133" i="6" s="1"/>
  <c r="C134" i="6" l="1"/>
  <c r="I134" i="6" s="1"/>
  <c r="G134" i="6"/>
  <c r="K134" i="6" s="1"/>
  <c r="E135" i="6"/>
  <c r="J135" i="6" s="1"/>
  <c r="E136" i="6" l="1"/>
  <c r="J136" i="6" s="1"/>
  <c r="G135" i="6"/>
  <c r="K135" i="6" s="1"/>
  <c r="C135" i="6"/>
  <c r="I135" i="6" s="1"/>
  <c r="G136" i="6" l="1"/>
  <c r="K136" i="6" s="1"/>
  <c r="C136" i="6"/>
  <c r="I136" i="6" s="1"/>
  <c r="E137" i="6"/>
  <c r="J137" i="6" s="1"/>
  <c r="C137" i="6" l="1"/>
  <c r="I137" i="6" s="1"/>
  <c r="E138" i="6"/>
  <c r="J138" i="6" s="1"/>
  <c r="G137" i="6"/>
  <c r="K137" i="6" s="1"/>
  <c r="G138" i="6" l="1"/>
  <c r="K138" i="6" s="1"/>
  <c r="E139" i="6"/>
  <c r="J139" i="6" s="1"/>
  <c r="C138" i="6"/>
  <c r="I138" i="6" s="1"/>
  <c r="E140" i="6" l="1"/>
  <c r="J140" i="6" s="1"/>
  <c r="C139" i="6"/>
  <c r="I139" i="6" s="1"/>
  <c r="G139" i="6"/>
  <c r="K139" i="6" s="1"/>
  <c r="C140" i="6" l="1"/>
  <c r="I140" i="6" s="1"/>
  <c r="G140" i="6"/>
  <c r="K140" i="6" s="1"/>
  <c r="E141" i="6"/>
  <c r="J141" i="6" s="1"/>
  <c r="E142" i="6" l="1"/>
  <c r="J142" i="6" s="1"/>
  <c r="G141" i="6"/>
  <c r="K141" i="6" s="1"/>
  <c r="C141" i="6"/>
  <c r="I141" i="6" s="1"/>
  <c r="C142" i="6" l="1"/>
  <c r="I142" i="6" s="1"/>
  <c r="G142" i="6"/>
  <c r="K142" i="6" s="1"/>
  <c r="E143" i="6"/>
  <c r="J143" i="6" s="1"/>
  <c r="E144" i="6" l="1"/>
  <c r="J144" i="6" s="1"/>
  <c r="G143" i="6"/>
  <c r="K143" i="6" s="1"/>
  <c r="C143" i="6"/>
  <c r="I143" i="6" s="1"/>
  <c r="G144" i="6" l="1"/>
  <c r="K144" i="6" s="1"/>
  <c r="C144" i="6"/>
  <c r="I144" i="6" s="1"/>
  <c r="E145" i="6"/>
  <c r="J145" i="6" s="1"/>
  <c r="C145" i="6" l="1"/>
  <c r="I145" i="6" s="1"/>
  <c r="E146" i="6"/>
  <c r="J146" i="6" s="1"/>
  <c r="G145" i="6"/>
  <c r="K145" i="6" s="1"/>
  <c r="E147" i="6" l="1"/>
  <c r="J147" i="6" s="1"/>
  <c r="G146" i="6"/>
  <c r="K146" i="6" s="1"/>
  <c r="C146" i="6"/>
  <c r="I146" i="6" s="1"/>
  <c r="C147" i="6" l="1"/>
  <c r="I147" i="6" s="1"/>
  <c r="G147" i="6"/>
  <c r="K147" i="6" s="1"/>
  <c r="E148" i="6"/>
  <c r="J148" i="6" s="1"/>
  <c r="E149" i="6" l="1"/>
  <c r="J149" i="6" s="1"/>
  <c r="G148" i="6"/>
  <c r="K148" i="6" s="1"/>
  <c r="C148" i="6"/>
  <c r="I148" i="6" s="1"/>
  <c r="C149" i="6" l="1"/>
  <c r="I149" i="6" s="1"/>
  <c r="G149" i="6"/>
  <c r="K149" i="6" s="1"/>
  <c r="E150" i="6"/>
  <c r="J150" i="6" s="1"/>
  <c r="E151" i="6" l="1"/>
  <c r="J151" i="6" s="1"/>
  <c r="G150" i="6"/>
  <c r="K150" i="6" s="1"/>
  <c r="C150" i="6"/>
  <c r="I150" i="6" s="1"/>
  <c r="C151" i="6" l="1"/>
  <c r="I151" i="6" s="1"/>
  <c r="G151" i="6"/>
  <c r="K151" i="6" s="1"/>
  <c r="E152" i="6"/>
  <c r="J152" i="6" s="1"/>
  <c r="E153" i="6" l="1"/>
  <c r="J153" i="6" s="1"/>
  <c r="G152" i="6"/>
  <c r="K152" i="6" s="1"/>
  <c r="C152" i="6"/>
  <c r="I152" i="6" s="1"/>
  <c r="G153" i="6" l="1"/>
  <c r="K153" i="6" s="1"/>
  <c r="C153" i="6"/>
  <c r="I153" i="6" s="1"/>
  <c r="E154" i="6"/>
  <c r="J154" i="6" s="1"/>
  <c r="E155" i="6" l="1"/>
  <c r="J155" i="6" s="1"/>
  <c r="C154" i="6"/>
  <c r="I154" i="6" s="1"/>
  <c r="G154" i="6"/>
  <c r="K154" i="6" s="1"/>
  <c r="G155" i="6" l="1"/>
  <c r="K155" i="6" s="1"/>
  <c r="C155" i="6"/>
  <c r="I155" i="6" s="1"/>
  <c r="E156" i="6"/>
  <c r="J156" i="6" s="1"/>
  <c r="E157" i="6" l="1"/>
  <c r="J157" i="6" s="1"/>
  <c r="C156" i="6"/>
  <c r="I156" i="6" s="1"/>
  <c r="G156" i="6"/>
  <c r="K156" i="6" s="1"/>
  <c r="G157" i="6" l="1"/>
  <c r="K157" i="6" s="1"/>
  <c r="C157" i="6"/>
  <c r="I157" i="6" s="1"/>
  <c r="E158" i="6"/>
  <c r="J158" i="6" s="1"/>
  <c r="E159" i="6" l="1"/>
  <c r="J159" i="6" s="1"/>
  <c r="C158" i="6"/>
  <c r="I158" i="6" s="1"/>
  <c r="G158" i="6"/>
  <c r="K158" i="6" s="1"/>
  <c r="C159" i="6" l="1"/>
  <c r="I159" i="6" s="1"/>
  <c r="G159" i="6"/>
  <c r="K159" i="6" s="1"/>
  <c r="E160" i="6"/>
  <c r="J160" i="6" s="1"/>
  <c r="E161" i="6" l="1"/>
  <c r="J161" i="6" s="1"/>
  <c r="G160" i="6"/>
  <c r="K160" i="6" s="1"/>
  <c r="C160" i="6"/>
  <c r="I160" i="6" s="1"/>
  <c r="G161" i="6" l="1"/>
  <c r="K161" i="6" s="1"/>
  <c r="C161" i="6"/>
  <c r="I161" i="6" s="1"/>
  <c r="E162" i="6"/>
  <c r="J162" i="6" s="1"/>
  <c r="E163" i="6" l="1"/>
  <c r="J163" i="6" s="1"/>
  <c r="C162" i="6"/>
  <c r="I162" i="6" s="1"/>
  <c r="G162" i="6"/>
  <c r="K162" i="6" s="1"/>
  <c r="C163" i="6" l="1"/>
  <c r="I163" i="6" s="1"/>
  <c r="G163" i="6"/>
  <c r="K163" i="6" s="1"/>
  <c r="E164" i="6"/>
  <c r="J164" i="6" s="1"/>
  <c r="E165" i="6" l="1"/>
  <c r="J165" i="6" s="1"/>
  <c r="G164" i="6"/>
  <c r="K164" i="6" s="1"/>
  <c r="C164" i="6"/>
  <c r="I164" i="6" s="1"/>
  <c r="C165" i="6" l="1"/>
  <c r="I165" i="6" s="1"/>
  <c r="G165" i="6"/>
  <c r="K165" i="6" s="1"/>
  <c r="E166" i="6"/>
  <c r="J166" i="6" s="1"/>
  <c r="E167" i="6" l="1"/>
  <c r="J167" i="6" s="1"/>
  <c r="G166" i="6"/>
  <c r="K166" i="6" s="1"/>
  <c r="C166" i="6"/>
  <c r="I166" i="6" s="1"/>
  <c r="C167" i="6" l="1"/>
  <c r="I167" i="6" s="1"/>
  <c r="G167" i="6"/>
  <c r="K167" i="6" s="1"/>
  <c r="E168" i="6"/>
  <c r="J168" i="6" s="1"/>
  <c r="G168" i="6" l="1"/>
  <c r="K168" i="6" s="1"/>
  <c r="E169" i="6"/>
  <c r="J169" i="6" s="1"/>
  <c r="C168" i="6"/>
  <c r="I168" i="6" s="1"/>
  <c r="C169" i="6" l="1"/>
  <c r="I169" i="6" s="1"/>
  <c r="E170" i="6"/>
  <c r="G169" i="6"/>
  <c r="K169" i="6" s="1"/>
  <c r="E171" i="6" l="1"/>
  <c r="J171" i="6" s="1"/>
  <c r="J170" i="6"/>
  <c r="C170" i="6"/>
  <c r="G170" i="6"/>
  <c r="G171" i="6" l="1"/>
  <c r="K171" i="6" s="1"/>
  <c r="K170" i="6"/>
  <c r="C171" i="6"/>
  <c r="I171" i="6" s="1"/>
  <c r="I170" i="6"/>
  <c r="E172" i="6"/>
  <c r="J172" i="6" s="1"/>
  <c r="E173" i="6" l="1"/>
  <c r="J173" i="6" s="1"/>
  <c r="G172" i="6"/>
  <c r="K172" i="6" s="1"/>
  <c r="C172" i="6"/>
  <c r="I172" i="6" s="1"/>
  <c r="C173" i="6" l="1"/>
  <c r="I173" i="6" s="1"/>
  <c r="G173" i="6"/>
  <c r="K173" i="6" s="1"/>
  <c r="E174" i="6"/>
  <c r="J174" i="6" s="1"/>
  <c r="G174" i="6" l="1"/>
  <c r="K174" i="6" s="1"/>
  <c r="E175" i="6"/>
  <c r="J175" i="6" s="1"/>
  <c r="C174" i="6"/>
  <c r="I174" i="6" s="1"/>
  <c r="C175" i="6" l="1"/>
  <c r="I175" i="6" s="1"/>
  <c r="E176" i="6"/>
  <c r="J176" i="6" s="1"/>
  <c r="G175" i="6"/>
  <c r="K175" i="6" s="1"/>
  <c r="G176" i="6" l="1"/>
  <c r="K176" i="6" s="1"/>
  <c r="E177" i="6"/>
  <c r="J177" i="6" s="1"/>
  <c r="C176" i="6"/>
  <c r="I176" i="6" s="1"/>
  <c r="E178" i="6" l="1"/>
  <c r="J178" i="6" s="1"/>
  <c r="C177" i="6"/>
  <c r="I177" i="6" s="1"/>
  <c r="G177" i="6"/>
  <c r="K177" i="6" s="1"/>
  <c r="C178" i="6" l="1"/>
  <c r="I178" i="6" s="1"/>
  <c r="G178" i="6"/>
  <c r="K178" i="6" s="1"/>
  <c r="E179" i="6"/>
  <c r="J179" i="6" s="1"/>
  <c r="E180" i="6" l="1"/>
  <c r="J180" i="6" s="1"/>
  <c r="G179" i="6"/>
  <c r="K179" i="6" s="1"/>
  <c r="C179" i="6"/>
  <c r="I179" i="6" s="1"/>
  <c r="G180" i="6" l="1"/>
  <c r="K180" i="6" s="1"/>
  <c r="C180" i="6"/>
  <c r="I180" i="6" s="1"/>
  <c r="E181" i="6"/>
  <c r="J181" i="6" s="1"/>
  <c r="E182" i="6" l="1"/>
  <c r="J182" i="6" s="1"/>
  <c r="C181" i="6"/>
  <c r="I181" i="6" s="1"/>
  <c r="G181" i="6"/>
  <c r="K181" i="6" s="1"/>
  <c r="C182" i="6" l="1"/>
  <c r="I182" i="6" s="1"/>
  <c r="G182" i="6"/>
  <c r="K182" i="6" s="1"/>
  <c r="E183" i="6"/>
  <c r="J183" i="6" s="1"/>
  <c r="E184" i="6" l="1"/>
  <c r="J184" i="6" s="1"/>
  <c r="G183" i="6"/>
  <c r="K183" i="6" s="1"/>
  <c r="C183" i="6"/>
  <c r="I183" i="6" s="1"/>
  <c r="C184" i="6" l="1"/>
  <c r="I184" i="6" s="1"/>
  <c r="G184" i="6"/>
  <c r="K184" i="6" s="1"/>
  <c r="E185" i="6"/>
  <c r="J185" i="6" s="1"/>
  <c r="E186" i="6" l="1"/>
  <c r="J186" i="6" s="1"/>
  <c r="G185" i="6"/>
  <c r="K185" i="6" s="1"/>
  <c r="C185" i="6"/>
  <c r="I185" i="6" s="1"/>
  <c r="C186" i="6" l="1"/>
  <c r="I186" i="6" s="1"/>
  <c r="G186" i="6"/>
  <c r="K186" i="6" s="1"/>
  <c r="E187" i="6"/>
  <c r="J187" i="6" s="1"/>
  <c r="E188" i="6" l="1"/>
  <c r="J188" i="6" s="1"/>
  <c r="G187" i="6"/>
  <c r="K187" i="6" s="1"/>
  <c r="C187" i="6"/>
  <c r="I187" i="6" s="1"/>
  <c r="C188" i="6" l="1"/>
  <c r="I188" i="6" s="1"/>
  <c r="G188" i="6"/>
  <c r="K188" i="6" s="1"/>
  <c r="E189" i="6"/>
  <c r="J189" i="6" s="1"/>
  <c r="E190" i="6" l="1"/>
  <c r="J190" i="6" s="1"/>
  <c r="G189" i="6"/>
  <c r="K189" i="6" s="1"/>
  <c r="C189" i="6"/>
  <c r="I189" i="6" s="1"/>
  <c r="C190" i="6" l="1"/>
  <c r="I190" i="6" s="1"/>
  <c r="G190" i="6"/>
  <c r="K190" i="6" s="1"/>
  <c r="E191" i="6"/>
  <c r="J191" i="6" s="1"/>
  <c r="E192" i="6" l="1"/>
  <c r="J192" i="6" s="1"/>
  <c r="G191" i="6"/>
  <c r="K191" i="6" s="1"/>
  <c r="C191" i="6"/>
  <c r="I191" i="6" s="1"/>
  <c r="C192" i="6" l="1"/>
  <c r="I192" i="6" s="1"/>
  <c r="G192" i="6"/>
  <c r="K192" i="6" s="1"/>
  <c r="E193" i="6"/>
  <c r="J193" i="6" s="1"/>
  <c r="E194" i="6" l="1"/>
  <c r="J194" i="6" s="1"/>
  <c r="G193" i="6"/>
  <c r="K193" i="6" s="1"/>
  <c r="C193" i="6"/>
  <c r="I193" i="6" s="1"/>
  <c r="C194" i="6" l="1"/>
  <c r="I194" i="6" s="1"/>
  <c r="G194" i="6"/>
  <c r="K194" i="6" s="1"/>
  <c r="E195" i="6"/>
  <c r="J195" i="6" s="1"/>
  <c r="E196" i="6" l="1"/>
  <c r="J196" i="6" s="1"/>
  <c r="G195" i="6"/>
  <c r="K195" i="6" s="1"/>
  <c r="C195" i="6"/>
  <c r="I195" i="6" s="1"/>
  <c r="G196" i="6" l="1"/>
  <c r="K196" i="6" s="1"/>
  <c r="C196" i="6"/>
  <c r="I196" i="6" s="1"/>
  <c r="E197" i="6"/>
  <c r="J197" i="6" s="1"/>
  <c r="C197" i="6" l="1"/>
  <c r="I197" i="6" s="1"/>
  <c r="E198" i="6"/>
  <c r="J198" i="6" s="1"/>
  <c r="G197" i="6"/>
  <c r="K197" i="6" s="1"/>
  <c r="E199" i="6" l="1"/>
  <c r="J199" i="6" s="1"/>
  <c r="G198" i="6"/>
  <c r="K198" i="6" s="1"/>
  <c r="C198" i="6"/>
  <c r="I198" i="6" s="1"/>
  <c r="G199" i="6" l="1"/>
  <c r="K199" i="6" s="1"/>
  <c r="C199" i="6"/>
  <c r="I199" i="6" s="1"/>
  <c r="E200" i="6"/>
  <c r="J200" i="6" s="1"/>
  <c r="E201" i="6" l="1"/>
  <c r="J201" i="6" s="1"/>
  <c r="C200" i="6"/>
  <c r="I200" i="6" s="1"/>
  <c r="G200" i="6"/>
  <c r="K200" i="6" s="1"/>
  <c r="C201" i="6" l="1"/>
  <c r="I201" i="6" s="1"/>
  <c r="G201" i="6"/>
  <c r="K201" i="6" s="1"/>
  <c r="E202" i="6"/>
  <c r="J202" i="6" s="1"/>
  <c r="E203" i="6" l="1"/>
  <c r="J203" i="6" s="1"/>
  <c r="G202" i="6"/>
  <c r="K202" i="6" s="1"/>
  <c r="C202" i="6"/>
  <c r="I202" i="6" s="1"/>
  <c r="C203" i="6" l="1"/>
  <c r="I203" i="6" s="1"/>
  <c r="G203" i="6"/>
  <c r="K203" i="6" s="1"/>
  <c r="E204" i="6"/>
  <c r="J204" i="6" s="1"/>
  <c r="E205" i="6" l="1"/>
  <c r="J205" i="6" s="1"/>
  <c r="G204" i="6"/>
  <c r="K204" i="6" s="1"/>
  <c r="C204" i="6"/>
  <c r="I204" i="6" s="1"/>
  <c r="G205" i="6" l="1"/>
  <c r="K205" i="6" s="1"/>
  <c r="C205" i="6"/>
  <c r="I205" i="6" s="1"/>
  <c r="E206" i="6"/>
  <c r="J206" i="6" s="1"/>
  <c r="E207" i="6" l="1"/>
  <c r="J207" i="6" s="1"/>
  <c r="C206" i="6"/>
  <c r="I206" i="6" s="1"/>
  <c r="G206" i="6"/>
  <c r="K206" i="6" s="1"/>
  <c r="G207" i="6" l="1"/>
  <c r="K207" i="6" s="1"/>
  <c r="C207" i="6"/>
  <c r="I207" i="6" s="1"/>
  <c r="E208" i="6"/>
  <c r="J208" i="6" s="1"/>
  <c r="E209" i="6" l="1"/>
  <c r="J209" i="6" s="1"/>
  <c r="C208" i="6"/>
  <c r="I208" i="6" s="1"/>
  <c r="G208" i="6"/>
  <c r="K208" i="6" s="1"/>
  <c r="G209" i="6" l="1"/>
  <c r="K209" i="6" s="1"/>
  <c r="C209" i="6"/>
  <c r="I209" i="6" s="1"/>
  <c r="E210" i="6"/>
  <c r="J210" i="6" s="1"/>
  <c r="C210" i="6" l="1"/>
  <c r="I210" i="6" s="1"/>
  <c r="E211" i="6"/>
  <c r="J211" i="6" s="1"/>
  <c r="G210" i="6"/>
  <c r="K210" i="6" s="1"/>
  <c r="G211" i="6" l="1"/>
  <c r="K211" i="6" s="1"/>
  <c r="E212" i="6"/>
  <c r="J212" i="6" s="1"/>
  <c r="C211" i="6"/>
  <c r="I211" i="6" s="1"/>
  <c r="E213" i="6" l="1"/>
  <c r="J213" i="6" s="1"/>
  <c r="C212" i="6"/>
  <c r="I212" i="6" s="1"/>
  <c r="G212" i="6"/>
  <c r="K212" i="6" s="1"/>
  <c r="C213" i="6" l="1"/>
  <c r="I213" i="6" s="1"/>
  <c r="G213" i="6"/>
  <c r="K213" i="6" s="1"/>
  <c r="E214" i="6"/>
  <c r="J214" i="6" s="1"/>
  <c r="E215" i="6" l="1"/>
  <c r="J215" i="6" s="1"/>
  <c r="G214" i="6"/>
  <c r="K214" i="6" s="1"/>
  <c r="C214" i="6"/>
  <c r="I214" i="6" s="1"/>
  <c r="C215" i="6" l="1"/>
  <c r="I215" i="6" s="1"/>
  <c r="G215" i="6"/>
  <c r="K215" i="6" s="1"/>
  <c r="E216" i="6"/>
  <c r="J216" i="6" s="1"/>
  <c r="G216" i="6" l="1"/>
  <c r="K216" i="6" s="1"/>
  <c r="E217" i="6"/>
  <c r="J217" i="6" s="1"/>
  <c r="C216" i="6"/>
  <c r="I216" i="6" s="1"/>
  <c r="C217" i="6" l="1"/>
  <c r="I217" i="6" s="1"/>
  <c r="E218" i="6"/>
  <c r="J218" i="6" s="1"/>
  <c r="G217" i="6"/>
  <c r="K217" i="6" s="1"/>
  <c r="E219" i="6" l="1"/>
  <c r="J219" i="6" s="1"/>
  <c r="C218" i="6"/>
  <c r="I218" i="6" s="1"/>
  <c r="G218" i="6"/>
  <c r="K218" i="6" s="1"/>
  <c r="G219" i="6" l="1"/>
  <c r="K219" i="6" s="1"/>
  <c r="C219" i="6"/>
  <c r="I219" i="6" s="1"/>
  <c r="E220" i="6"/>
  <c r="J220" i="6" s="1"/>
  <c r="E221" i="6" l="1"/>
  <c r="J221" i="6" s="1"/>
  <c r="C220" i="6"/>
  <c r="I220" i="6" s="1"/>
  <c r="G220" i="6"/>
  <c r="K220" i="6" s="1"/>
  <c r="C221" i="6" l="1"/>
  <c r="I221" i="6" s="1"/>
  <c r="G221" i="6"/>
  <c r="K221" i="6" s="1"/>
  <c r="E222" i="6"/>
  <c r="J222" i="6" s="1"/>
  <c r="E223" i="6" l="1"/>
  <c r="J223" i="6" s="1"/>
  <c r="G222" i="6"/>
  <c r="K222" i="6" s="1"/>
  <c r="C222" i="6"/>
  <c r="I222" i="6" s="1"/>
  <c r="C223" i="6" l="1"/>
  <c r="I223" i="6" s="1"/>
  <c r="G223" i="6"/>
  <c r="K223" i="6" s="1"/>
  <c r="E224" i="6"/>
  <c r="J224" i="6" s="1"/>
  <c r="E225" i="6" l="1"/>
  <c r="J225" i="6" s="1"/>
  <c r="G224" i="6"/>
  <c r="K224" i="6" s="1"/>
  <c r="C224" i="6"/>
  <c r="I224" i="6" s="1"/>
  <c r="G225" i="6" l="1"/>
  <c r="K225" i="6" s="1"/>
  <c r="C225" i="6"/>
  <c r="I225" i="6" s="1"/>
  <c r="E226" i="6"/>
  <c r="J226" i="6" s="1"/>
  <c r="E227" i="6" l="1"/>
  <c r="J227" i="6" s="1"/>
  <c r="C226" i="6"/>
  <c r="I226" i="6" s="1"/>
  <c r="G226" i="6"/>
  <c r="K226" i="6" s="1"/>
  <c r="G227" i="6" l="1"/>
  <c r="K227" i="6" s="1"/>
  <c r="C227" i="6"/>
  <c r="I227" i="6" s="1"/>
  <c r="E228" i="6"/>
  <c r="J228" i="6" s="1"/>
  <c r="E229" i="6" l="1"/>
  <c r="J229" i="6" s="1"/>
  <c r="C228" i="6"/>
  <c r="I228" i="6" s="1"/>
  <c r="G228" i="6"/>
  <c r="K228" i="6" s="1"/>
  <c r="G229" i="6" l="1"/>
  <c r="K229" i="6" s="1"/>
  <c r="C229" i="6"/>
  <c r="I229" i="6" s="1"/>
  <c r="E230" i="6"/>
  <c r="J230" i="6" s="1"/>
  <c r="E231" i="6" l="1"/>
  <c r="J231" i="6" s="1"/>
  <c r="C230" i="6"/>
  <c r="I230" i="6" s="1"/>
  <c r="G230" i="6"/>
  <c r="K230" i="6" s="1"/>
  <c r="G231" i="6" l="1"/>
  <c r="K231" i="6" s="1"/>
  <c r="C231" i="6"/>
  <c r="I231" i="6" s="1"/>
  <c r="E232" i="6"/>
  <c r="J232" i="6" s="1"/>
  <c r="C232" i="6" l="1"/>
  <c r="I232" i="6" s="1"/>
  <c r="G232" i="6"/>
  <c r="K232" i="6" s="1"/>
  <c r="E233" i="6"/>
  <c r="J233" i="6" s="1"/>
  <c r="E234" i="6" l="1"/>
  <c r="J234" i="6" s="1"/>
  <c r="G233" i="6"/>
  <c r="K233" i="6" s="1"/>
  <c r="C233" i="6"/>
  <c r="I233" i="6" s="1"/>
  <c r="C234" i="6" l="1"/>
  <c r="I234" i="6" s="1"/>
  <c r="G234" i="6"/>
  <c r="K234" i="6" s="1"/>
  <c r="E235" i="6"/>
  <c r="J235" i="6" s="1"/>
  <c r="C235" i="6" l="1"/>
  <c r="I235" i="6" s="1"/>
  <c r="E236" i="6"/>
  <c r="J236" i="6" s="1"/>
  <c r="G235" i="6"/>
  <c r="K235" i="6" s="1"/>
  <c r="G236" i="6" l="1"/>
  <c r="K236" i="6" s="1"/>
  <c r="E237" i="6"/>
  <c r="J237" i="6" s="1"/>
  <c r="C236" i="6"/>
  <c r="I236" i="6" s="1"/>
  <c r="C237" i="6" l="1"/>
  <c r="I237" i="6" s="1"/>
  <c r="E238" i="6"/>
  <c r="J238" i="6" s="1"/>
  <c r="G237" i="6"/>
  <c r="K237" i="6" s="1"/>
  <c r="G238" i="6" l="1"/>
  <c r="K238" i="6" s="1"/>
  <c r="E239" i="6"/>
  <c r="J239" i="6" s="1"/>
  <c r="C238" i="6"/>
  <c r="I238" i="6" s="1"/>
  <c r="C239" i="6" l="1"/>
  <c r="I239" i="6" s="1"/>
  <c r="E240" i="6"/>
  <c r="J240" i="6" s="1"/>
  <c r="G239" i="6"/>
  <c r="K239" i="6" s="1"/>
  <c r="G240" i="6" l="1"/>
  <c r="K240" i="6" s="1"/>
  <c r="E241" i="6"/>
  <c r="J241" i="6" s="1"/>
  <c r="C240" i="6"/>
  <c r="I240" i="6" s="1"/>
  <c r="C241" i="6" l="1"/>
  <c r="I241" i="6" s="1"/>
  <c r="E242" i="6"/>
  <c r="J242" i="6" s="1"/>
  <c r="G241" i="6"/>
  <c r="K241" i="6" s="1"/>
  <c r="G242" i="6" l="1"/>
  <c r="K242" i="6" s="1"/>
  <c r="E243" i="6"/>
  <c r="J243" i="6" s="1"/>
  <c r="C242" i="6"/>
  <c r="I242" i="6" s="1"/>
  <c r="C243" i="6" l="1"/>
  <c r="I243" i="6" s="1"/>
  <c r="E244" i="6"/>
  <c r="J244" i="6" s="1"/>
  <c r="G243" i="6"/>
  <c r="K243" i="6" s="1"/>
  <c r="G244" i="6" l="1"/>
  <c r="K244" i="6" s="1"/>
  <c r="E245" i="6"/>
  <c r="J245" i="6" s="1"/>
  <c r="C244" i="6"/>
  <c r="I244" i="6" s="1"/>
  <c r="C245" i="6" l="1"/>
  <c r="I245" i="6" s="1"/>
  <c r="E246" i="6"/>
  <c r="J246" i="6" s="1"/>
  <c r="G245" i="6"/>
  <c r="K245" i="6" s="1"/>
  <c r="E247" i="6" l="1"/>
  <c r="J247" i="6" s="1"/>
  <c r="G246" i="6"/>
  <c r="K246" i="6" s="1"/>
  <c r="C246" i="6"/>
  <c r="I246" i="6" s="1"/>
  <c r="C247" i="6" l="1"/>
  <c r="I247" i="6" s="1"/>
  <c r="G247" i="6"/>
  <c r="K247" i="6" s="1"/>
  <c r="E248" i="6"/>
  <c r="J248" i="6" s="1"/>
  <c r="E249" i="6" l="1"/>
  <c r="J249" i="6" s="1"/>
  <c r="G248" i="6"/>
  <c r="K248" i="6" s="1"/>
  <c r="C248" i="6"/>
  <c r="I248" i="6" s="1"/>
  <c r="C249" i="6" l="1"/>
  <c r="I249" i="6" s="1"/>
  <c r="G249" i="6"/>
  <c r="K249" i="6" s="1"/>
  <c r="E250" i="6"/>
  <c r="J250" i="6" s="1"/>
  <c r="E251" i="6" l="1"/>
  <c r="J251" i="6" s="1"/>
  <c r="G250" i="6"/>
  <c r="K250" i="6" s="1"/>
  <c r="C250" i="6"/>
  <c r="I250" i="6" s="1"/>
  <c r="C251" i="6" l="1"/>
  <c r="I251" i="6" s="1"/>
  <c r="G251" i="6"/>
  <c r="K251" i="6" s="1"/>
  <c r="E252" i="6"/>
  <c r="J252" i="6" s="1"/>
  <c r="E253" i="6" l="1"/>
  <c r="J253" i="6" s="1"/>
  <c r="G252" i="6"/>
  <c r="K252" i="6" s="1"/>
  <c r="C252" i="6"/>
  <c r="I252" i="6" s="1"/>
  <c r="C253" i="6" l="1"/>
  <c r="I253" i="6" s="1"/>
  <c r="G253" i="6"/>
  <c r="K253" i="6" s="1"/>
  <c r="E254" i="6"/>
  <c r="J254" i="6" s="1"/>
  <c r="E255" i="6" l="1"/>
  <c r="J255" i="6" s="1"/>
  <c r="G254" i="6"/>
  <c r="K254" i="6" s="1"/>
  <c r="C254" i="6"/>
  <c r="I254" i="6" s="1"/>
  <c r="C255" i="6" l="1"/>
  <c r="I255" i="6" s="1"/>
  <c r="G255" i="6"/>
  <c r="K255" i="6" s="1"/>
  <c r="E256" i="6"/>
  <c r="J256" i="6" s="1"/>
  <c r="G256" i="6" l="1"/>
  <c r="K256" i="6" s="1"/>
  <c r="E257" i="6"/>
  <c r="J257" i="6" s="1"/>
  <c r="C256" i="6"/>
  <c r="I256" i="6" s="1"/>
  <c r="E258" i="6" l="1"/>
  <c r="J258" i="6" s="1"/>
  <c r="C257" i="6"/>
  <c r="I257" i="6" s="1"/>
  <c r="G257" i="6"/>
  <c r="K257" i="6" s="1"/>
  <c r="G258" i="6" l="1"/>
  <c r="K258" i="6" s="1"/>
  <c r="C258" i="6"/>
  <c r="I258" i="6" s="1"/>
  <c r="E259" i="6"/>
  <c r="J259" i="6" s="1"/>
  <c r="E260" i="6" l="1"/>
  <c r="J260" i="6" s="1"/>
  <c r="C259" i="6"/>
  <c r="I259" i="6" s="1"/>
  <c r="G259" i="6"/>
  <c r="K259" i="6" s="1"/>
  <c r="G260" i="6" l="1"/>
  <c r="K260" i="6" s="1"/>
  <c r="C260" i="6"/>
  <c r="I260" i="6" s="1"/>
  <c r="E261" i="6"/>
  <c r="J261" i="6" s="1"/>
  <c r="E262" i="6" l="1"/>
  <c r="J262" i="6" s="1"/>
  <c r="C261" i="6"/>
  <c r="I261" i="6" s="1"/>
  <c r="G261" i="6"/>
  <c r="K261" i="6" s="1"/>
  <c r="G262" i="6" l="1"/>
  <c r="K262" i="6" s="1"/>
  <c r="C262" i="6"/>
  <c r="I262" i="6" s="1"/>
  <c r="E263" i="6"/>
  <c r="J263" i="6" s="1"/>
  <c r="E264" i="6" l="1"/>
  <c r="J264" i="6" s="1"/>
  <c r="C263" i="6"/>
  <c r="I263" i="6" s="1"/>
  <c r="G263" i="6"/>
  <c r="K263" i="6" s="1"/>
  <c r="G264" i="6" l="1"/>
  <c r="K264" i="6" s="1"/>
  <c r="C264" i="6"/>
  <c r="I264" i="6" s="1"/>
  <c r="E265" i="6"/>
  <c r="J265" i="6" s="1"/>
  <c r="E266" i="6" l="1"/>
  <c r="J266" i="6" s="1"/>
  <c r="C265" i="6"/>
  <c r="I265" i="6" s="1"/>
  <c r="G265" i="6"/>
  <c r="K265" i="6" s="1"/>
  <c r="G266" i="6" l="1"/>
  <c r="K266" i="6" s="1"/>
  <c r="C266" i="6"/>
  <c r="I266" i="6" s="1"/>
  <c r="E267" i="6"/>
  <c r="J267" i="6" s="1"/>
  <c r="E268" i="6" l="1"/>
  <c r="J268" i="6" s="1"/>
  <c r="C267" i="6"/>
  <c r="I267" i="6" s="1"/>
  <c r="G267" i="6"/>
  <c r="K267" i="6" s="1"/>
  <c r="G268" i="6" l="1"/>
  <c r="K268" i="6" s="1"/>
  <c r="C268" i="6"/>
  <c r="I268" i="6" s="1"/>
  <c r="E269" i="6"/>
  <c r="J269" i="6" s="1"/>
  <c r="E270" i="6" l="1"/>
  <c r="J270" i="6" s="1"/>
  <c r="C269" i="6"/>
  <c r="I269" i="6" s="1"/>
  <c r="G269" i="6"/>
  <c r="K269" i="6" s="1"/>
  <c r="G270" i="6" l="1"/>
  <c r="K270" i="6" s="1"/>
  <c r="C270" i="6"/>
  <c r="I270" i="6" s="1"/>
  <c r="E271" i="6"/>
  <c r="J271" i="6" s="1"/>
  <c r="E272" i="6" l="1"/>
  <c r="J272" i="6" s="1"/>
  <c r="C271" i="6"/>
  <c r="I271" i="6" s="1"/>
  <c r="G271" i="6"/>
  <c r="K271" i="6" s="1"/>
  <c r="G272" i="6" l="1"/>
  <c r="K272" i="6" s="1"/>
  <c r="C272" i="6"/>
  <c r="I272" i="6" s="1"/>
  <c r="E273" i="6"/>
  <c r="J273" i="6" s="1"/>
  <c r="E274" i="6" l="1"/>
  <c r="J274" i="6" s="1"/>
  <c r="C273" i="6"/>
  <c r="I273" i="6" s="1"/>
  <c r="G273" i="6"/>
  <c r="K273" i="6" s="1"/>
  <c r="G274" i="6" l="1"/>
  <c r="K274" i="6" s="1"/>
  <c r="C274" i="6"/>
  <c r="I274" i="6" s="1"/>
  <c r="E275" i="6"/>
  <c r="J275" i="6" s="1"/>
  <c r="E276" i="6" l="1"/>
  <c r="J276" i="6" s="1"/>
  <c r="C275" i="6"/>
  <c r="I275" i="6" s="1"/>
  <c r="G275" i="6"/>
  <c r="K275" i="6" s="1"/>
  <c r="C276" i="6" l="1"/>
  <c r="I276" i="6" s="1"/>
  <c r="G276" i="6"/>
  <c r="K276" i="6" s="1"/>
  <c r="E277" i="6"/>
  <c r="J277" i="6" s="1"/>
  <c r="E278" i="6" l="1"/>
  <c r="J278" i="6" s="1"/>
  <c r="G277" i="6"/>
  <c r="K277" i="6" s="1"/>
  <c r="C277" i="6"/>
  <c r="I277" i="6" s="1"/>
  <c r="C278" i="6" l="1"/>
  <c r="I278" i="6" s="1"/>
  <c r="G278" i="6"/>
  <c r="K278" i="6" s="1"/>
  <c r="E279" i="6"/>
  <c r="J279" i="6" s="1"/>
  <c r="E280" i="6" l="1"/>
  <c r="J280" i="6" s="1"/>
  <c r="G279" i="6"/>
  <c r="K279" i="6" s="1"/>
  <c r="C279" i="6"/>
  <c r="I279" i="6" s="1"/>
  <c r="C280" i="6" l="1"/>
  <c r="I280" i="6" s="1"/>
  <c r="G280" i="6"/>
  <c r="K280" i="6" s="1"/>
  <c r="E281" i="6"/>
  <c r="J281" i="6" s="1"/>
  <c r="E282" i="6" l="1"/>
  <c r="J282" i="6" s="1"/>
  <c r="G281" i="6"/>
  <c r="K281" i="6" s="1"/>
  <c r="C281" i="6"/>
  <c r="I281" i="6" s="1"/>
  <c r="C282" i="6" l="1"/>
  <c r="I282" i="6" s="1"/>
  <c r="G282" i="6"/>
  <c r="K282" i="6" s="1"/>
  <c r="E283" i="6"/>
  <c r="J283" i="6" s="1"/>
  <c r="E284" i="6" l="1"/>
  <c r="J284" i="6" s="1"/>
  <c r="G283" i="6"/>
  <c r="K283" i="6" s="1"/>
  <c r="C283" i="6"/>
  <c r="I283" i="6" s="1"/>
  <c r="C284" i="6" l="1"/>
  <c r="I284" i="6" s="1"/>
  <c r="G284" i="6"/>
  <c r="K284" i="6" s="1"/>
  <c r="E285" i="6"/>
  <c r="J285" i="6" s="1"/>
  <c r="E286" i="6" l="1"/>
  <c r="J286" i="6" s="1"/>
  <c r="G285" i="6"/>
  <c r="K285" i="6" s="1"/>
  <c r="C285" i="6"/>
  <c r="I285" i="6" s="1"/>
  <c r="C286" i="6" l="1"/>
  <c r="I286" i="6" s="1"/>
  <c r="G286" i="6"/>
  <c r="K286" i="6" s="1"/>
  <c r="E287" i="6"/>
  <c r="J287" i="6" s="1"/>
  <c r="E288" i="6" l="1"/>
  <c r="J288" i="6" s="1"/>
  <c r="G287" i="6"/>
  <c r="K287" i="6" s="1"/>
  <c r="C287" i="6"/>
  <c r="I287" i="6" s="1"/>
  <c r="C288" i="6" l="1"/>
  <c r="I288" i="6" s="1"/>
  <c r="G288" i="6"/>
  <c r="K288" i="6" s="1"/>
  <c r="E289" i="6"/>
  <c r="J289" i="6" s="1"/>
  <c r="E290" i="6" l="1"/>
  <c r="J290" i="6" s="1"/>
  <c r="G289" i="6"/>
  <c r="K289" i="6" s="1"/>
  <c r="C289" i="6"/>
  <c r="I289" i="6" s="1"/>
  <c r="C290" i="6" l="1"/>
  <c r="I290" i="6" s="1"/>
  <c r="G290" i="6"/>
  <c r="K290" i="6" s="1"/>
  <c r="E291" i="6"/>
  <c r="J291" i="6" s="1"/>
  <c r="E292" i="6" l="1"/>
  <c r="J292" i="6" s="1"/>
  <c r="G291" i="6"/>
  <c r="K291" i="6" s="1"/>
  <c r="C291" i="6"/>
  <c r="I291" i="6" s="1"/>
  <c r="C292" i="6" l="1"/>
  <c r="I292" i="6" s="1"/>
  <c r="G292" i="6"/>
  <c r="K292" i="6" s="1"/>
  <c r="E293" i="6"/>
  <c r="J293" i="6" s="1"/>
  <c r="E294" i="6" l="1"/>
  <c r="J294" i="6" s="1"/>
  <c r="G293" i="6"/>
  <c r="K293" i="6" s="1"/>
  <c r="C293" i="6"/>
  <c r="I293" i="6" s="1"/>
  <c r="G294" i="6" l="1"/>
  <c r="K294" i="6" s="1"/>
  <c r="C294" i="6"/>
  <c r="I294" i="6" s="1"/>
  <c r="E295" i="6"/>
  <c r="J295" i="6" s="1"/>
  <c r="E296" i="6" l="1"/>
  <c r="J296" i="6" s="1"/>
  <c r="C295" i="6"/>
  <c r="I295" i="6" s="1"/>
  <c r="G295" i="6"/>
  <c r="K295" i="6" s="1"/>
  <c r="G296" i="6" l="1"/>
  <c r="K296" i="6" s="1"/>
  <c r="C296" i="6"/>
  <c r="I296" i="6" s="1"/>
  <c r="E297" i="6"/>
  <c r="J297" i="6" s="1"/>
  <c r="E298" i="6" l="1"/>
  <c r="J298" i="6" s="1"/>
  <c r="C297" i="6"/>
  <c r="I297" i="6" s="1"/>
  <c r="G297" i="6"/>
  <c r="K297" i="6" s="1"/>
  <c r="G298" i="6" l="1"/>
  <c r="K298" i="6" s="1"/>
  <c r="C298" i="6"/>
  <c r="I298" i="6" s="1"/>
  <c r="E299" i="6"/>
  <c r="J299" i="6" s="1"/>
  <c r="E300" i="6" l="1"/>
  <c r="J300" i="6" s="1"/>
  <c r="C299" i="6"/>
  <c r="I299" i="6" s="1"/>
  <c r="G299" i="6"/>
  <c r="K299" i="6" s="1"/>
  <c r="G300" i="6" l="1"/>
  <c r="K300" i="6" s="1"/>
  <c r="C300" i="6"/>
  <c r="I300" i="6" s="1"/>
  <c r="E301" i="6"/>
  <c r="J301" i="6" s="1"/>
  <c r="C301" i="6" l="1"/>
  <c r="I301" i="6" s="1"/>
  <c r="E302" i="6"/>
  <c r="J302" i="6" s="1"/>
  <c r="G301" i="6"/>
  <c r="K301" i="6" s="1"/>
  <c r="E303" i="6" l="1"/>
  <c r="J303" i="6" s="1"/>
  <c r="G302" i="6"/>
  <c r="K302" i="6" s="1"/>
  <c r="C302" i="6"/>
  <c r="I302" i="6" s="1"/>
  <c r="C303" i="6" l="1"/>
  <c r="I303" i="6" s="1"/>
  <c r="G303" i="6"/>
  <c r="K303" i="6" s="1"/>
  <c r="E304" i="6"/>
  <c r="J304" i="6" s="1"/>
  <c r="E305" i="6" l="1"/>
  <c r="J305" i="6" s="1"/>
  <c r="G304" i="6"/>
  <c r="K304" i="6" s="1"/>
  <c r="C304" i="6"/>
  <c r="I304" i="6" s="1"/>
  <c r="C305" i="6" l="1"/>
  <c r="I305" i="6" s="1"/>
  <c r="G305" i="6"/>
  <c r="K305" i="6" s="1"/>
  <c r="E306" i="6"/>
  <c r="J306" i="6" s="1"/>
  <c r="E307" i="6" l="1"/>
  <c r="J307" i="6" s="1"/>
  <c r="G306" i="6"/>
  <c r="K306" i="6" s="1"/>
  <c r="C306" i="6"/>
  <c r="I306" i="6" s="1"/>
  <c r="C307" i="6" l="1"/>
  <c r="I307" i="6" s="1"/>
  <c r="G307" i="6"/>
  <c r="K307" i="6" s="1"/>
  <c r="E308" i="6"/>
  <c r="J308" i="6" s="1"/>
  <c r="E309" i="6" l="1"/>
  <c r="J309" i="6" s="1"/>
  <c r="G308" i="6"/>
  <c r="K308" i="6" s="1"/>
  <c r="C308" i="6"/>
  <c r="I308" i="6" s="1"/>
  <c r="G309" i="6" l="1"/>
  <c r="K309" i="6" s="1"/>
  <c r="C309" i="6"/>
  <c r="I309" i="6" s="1"/>
  <c r="E310" i="6"/>
  <c r="J310" i="6" s="1"/>
  <c r="E311" i="6" l="1"/>
  <c r="J311" i="6" s="1"/>
  <c r="C310" i="6"/>
  <c r="I310" i="6" s="1"/>
  <c r="G310" i="6"/>
  <c r="K310" i="6" s="1"/>
  <c r="G311" i="6" l="1"/>
  <c r="K311" i="6" s="1"/>
  <c r="C311" i="6"/>
  <c r="I311" i="6" s="1"/>
  <c r="E312" i="6"/>
  <c r="J312" i="6" s="1"/>
  <c r="E313" i="6" l="1"/>
  <c r="J313" i="6" s="1"/>
  <c r="C312" i="6"/>
  <c r="I312" i="6" s="1"/>
  <c r="G312" i="6"/>
  <c r="K312" i="6" s="1"/>
  <c r="G313" i="6" l="1"/>
  <c r="K313" i="6" s="1"/>
  <c r="C313" i="6"/>
  <c r="I313" i="6" s="1"/>
  <c r="E314" i="6"/>
  <c r="J314" i="6" s="1"/>
  <c r="E315" i="6" l="1"/>
  <c r="J315" i="6" s="1"/>
  <c r="C314" i="6"/>
  <c r="I314" i="6" s="1"/>
  <c r="G314" i="6"/>
  <c r="K314" i="6" s="1"/>
  <c r="G315" i="6" l="1"/>
  <c r="K315" i="6" s="1"/>
  <c r="C315" i="6"/>
  <c r="I315" i="6" s="1"/>
  <c r="E316" i="6"/>
  <c r="J316" i="6" s="1"/>
  <c r="E317" i="6" l="1"/>
  <c r="J317" i="6" s="1"/>
  <c r="C316" i="6"/>
  <c r="I316" i="6" s="1"/>
  <c r="G316" i="6"/>
  <c r="K316" i="6" s="1"/>
  <c r="G317" i="6" l="1"/>
  <c r="K317" i="6" s="1"/>
  <c r="C317" i="6"/>
  <c r="I317" i="6" s="1"/>
  <c r="E318" i="6"/>
  <c r="J318" i="6" s="1"/>
  <c r="E319" i="6" l="1"/>
  <c r="J319" i="6" s="1"/>
  <c r="C318" i="6"/>
  <c r="I318" i="6" s="1"/>
  <c r="G318" i="6"/>
  <c r="K318" i="6" s="1"/>
  <c r="G319" i="6" l="1"/>
  <c r="K319" i="6" s="1"/>
  <c r="C319" i="6"/>
  <c r="I319" i="6" s="1"/>
  <c r="E320" i="6"/>
  <c r="J320" i="6" s="1"/>
  <c r="E321" i="6" l="1"/>
  <c r="J321" i="6" s="1"/>
  <c r="C320" i="6"/>
  <c r="I320" i="6" s="1"/>
  <c r="G320" i="6"/>
  <c r="K320" i="6" s="1"/>
  <c r="G321" i="6" l="1"/>
  <c r="K321" i="6" s="1"/>
  <c r="C321" i="6"/>
  <c r="I321" i="6" s="1"/>
  <c r="E322" i="6"/>
  <c r="J322" i="6" s="1"/>
  <c r="E323" i="6" l="1"/>
  <c r="J323" i="6" s="1"/>
  <c r="C322" i="6"/>
  <c r="I322" i="6" s="1"/>
  <c r="G322" i="6"/>
  <c r="K322" i="6" s="1"/>
  <c r="G323" i="6" l="1"/>
  <c r="K323" i="6" s="1"/>
  <c r="C323" i="6"/>
  <c r="I323" i="6" s="1"/>
  <c r="E324" i="6"/>
  <c r="J324" i="6" s="1"/>
  <c r="E325" i="6" l="1"/>
  <c r="J325" i="6" s="1"/>
  <c r="C324" i="6"/>
  <c r="I324" i="6" s="1"/>
  <c r="G324" i="6"/>
  <c r="K324" i="6" s="1"/>
  <c r="G325" i="6" l="1"/>
  <c r="K325" i="6" s="1"/>
  <c r="C325" i="6"/>
  <c r="I325" i="6" s="1"/>
  <c r="E326" i="6"/>
  <c r="J326" i="6" s="1"/>
  <c r="E327" i="6" l="1"/>
  <c r="J327" i="6" s="1"/>
  <c r="C326" i="6"/>
  <c r="I326" i="6" s="1"/>
  <c r="G326" i="6"/>
  <c r="K326" i="6" s="1"/>
  <c r="G327" i="6" l="1"/>
  <c r="K327" i="6" s="1"/>
  <c r="C327" i="6"/>
  <c r="I327" i="6" s="1"/>
  <c r="E328" i="6"/>
  <c r="J328" i="6" s="1"/>
  <c r="E329" i="6" l="1"/>
  <c r="J329" i="6" s="1"/>
  <c r="C328" i="6"/>
  <c r="I328" i="6" s="1"/>
  <c r="G328" i="6"/>
  <c r="K328" i="6" s="1"/>
  <c r="G329" i="6" l="1"/>
  <c r="K329" i="6" s="1"/>
  <c r="C329" i="6"/>
  <c r="I329" i="6" s="1"/>
  <c r="E330" i="6"/>
  <c r="J330" i="6" s="1"/>
  <c r="E331" i="6" l="1"/>
  <c r="J331" i="6" s="1"/>
  <c r="C330" i="6"/>
  <c r="I330" i="6" s="1"/>
  <c r="G330" i="6"/>
  <c r="K330" i="6" s="1"/>
  <c r="G331" i="6" l="1"/>
  <c r="K331" i="6" s="1"/>
  <c r="C331" i="6"/>
  <c r="I331" i="6" s="1"/>
  <c r="E332" i="6"/>
  <c r="J332" i="6" s="1"/>
  <c r="E333" i="6" l="1"/>
  <c r="J333" i="6" s="1"/>
  <c r="C332" i="6"/>
  <c r="I332" i="6" s="1"/>
  <c r="G332" i="6"/>
  <c r="K332" i="6" s="1"/>
  <c r="G333" i="6" l="1"/>
  <c r="K333" i="6" s="1"/>
  <c r="C333" i="6"/>
  <c r="I333" i="6" s="1"/>
  <c r="E334" i="6"/>
  <c r="J334" i="6" s="1"/>
  <c r="E335" i="6" l="1"/>
  <c r="J335" i="6" s="1"/>
  <c r="C334" i="6"/>
  <c r="I334" i="6" s="1"/>
  <c r="G334" i="6"/>
  <c r="K334" i="6" s="1"/>
  <c r="C335" i="6" l="1"/>
  <c r="I335" i="6" s="1"/>
  <c r="G335" i="6"/>
  <c r="K335" i="6" s="1"/>
  <c r="E336" i="6"/>
  <c r="J336" i="6" s="1"/>
  <c r="E337" i="6" l="1"/>
  <c r="J337" i="6" s="1"/>
  <c r="G336" i="6"/>
  <c r="K336" i="6" s="1"/>
  <c r="C336" i="6"/>
  <c r="I336" i="6" s="1"/>
  <c r="C337" i="6" l="1"/>
  <c r="I337" i="6" s="1"/>
  <c r="G337" i="6"/>
  <c r="K337" i="6" s="1"/>
  <c r="E338" i="6"/>
  <c r="J338" i="6" s="1"/>
  <c r="E339" i="6" l="1"/>
  <c r="J339" i="6" s="1"/>
  <c r="G338" i="6"/>
  <c r="K338" i="6" s="1"/>
  <c r="C338" i="6"/>
  <c r="I338" i="6" s="1"/>
  <c r="C339" i="6" l="1"/>
  <c r="I339" i="6" s="1"/>
  <c r="G339" i="6"/>
  <c r="K339" i="6" s="1"/>
  <c r="E340" i="6"/>
  <c r="J340" i="6" s="1"/>
  <c r="E341" i="6" l="1"/>
  <c r="J341" i="6" s="1"/>
  <c r="G340" i="6"/>
  <c r="K340" i="6" s="1"/>
  <c r="C340" i="6"/>
  <c r="I340" i="6" s="1"/>
  <c r="C341" i="6" l="1"/>
  <c r="I341" i="6" s="1"/>
  <c r="G341" i="6"/>
  <c r="K341" i="6" s="1"/>
  <c r="E342" i="6"/>
  <c r="J342" i="6" s="1"/>
  <c r="E343" i="6" l="1"/>
  <c r="J343" i="6" s="1"/>
  <c r="G342" i="6"/>
  <c r="K342" i="6" s="1"/>
  <c r="C342" i="6"/>
  <c r="I342" i="6" s="1"/>
  <c r="C343" i="6" l="1"/>
  <c r="I343" i="6" s="1"/>
  <c r="G343" i="6"/>
  <c r="K343" i="6" s="1"/>
  <c r="E344" i="6"/>
  <c r="J344" i="6" s="1"/>
  <c r="E345" i="6" l="1"/>
  <c r="J345" i="6" s="1"/>
  <c r="G344" i="6"/>
  <c r="K344" i="6" s="1"/>
  <c r="C344" i="6"/>
  <c r="I344" i="6" s="1"/>
  <c r="C345" i="6" l="1"/>
  <c r="I345" i="6" s="1"/>
  <c r="G345" i="6"/>
  <c r="K345" i="6" s="1"/>
  <c r="E346" i="6"/>
  <c r="J346" i="6" s="1"/>
  <c r="E347" i="6" l="1"/>
  <c r="J347" i="6" s="1"/>
  <c r="G346" i="6"/>
  <c r="K346" i="6" s="1"/>
  <c r="C346" i="6"/>
  <c r="I346" i="6" s="1"/>
  <c r="C347" i="6" l="1"/>
  <c r="I347" i="6" s="1"/>
  <c r="G347" i="6"/>
  <c r="K347" i="6" s="1"/>
  <c r="E348" i="6"/>
  <c r="J348" i="6" s="1"/>
  <c r="G348" i="6" l="1"/>
  <c r="K348" i="6" s="1"/>
  <c r="E349" i="6"/>
  <c r="J349" i="6" s="1"/>
  <c r="C348" i="6"/>
  <c r="I348" i="6" s="1"/>
  <c r="C349" i="6" l="1"/>
  <c r="I349" i="6" s="1"/>
  <c r="E350" i="6"/>
  <c r="J350" i="6" s="1"/>
  <c r="G349" i="6"/>
  <c r="K349" i="6" s="1"/>
  <c r="G350" i="6" l="1"/>
  <c r="K350" i="6" s="1"/>
  <c r="E351" i="6"/>
  <c r="J351" i="6" s="1"/>
  <c r="C350" i="6"/>
  <c r="I350" i="6" s="1"/>
  <c r="C351" i="6" l="1"/>
  <c r="I351" i="6" s="1"/>
  <c r="E352" i="6"/>
  <c r="J352" i="6" s="1"/>
  <c r="G351" i="6"/>
  <c r="K351" i="6" s="1"/>
  <c r="G352" i="6" l="1"/>
  <c r="K352" i="6" s="1"/>
  <c r="E353" i="6"/>
  <c r="J353" i="6" s="1"/>
  <c r="C352" i="6"/>
  <c r="I352" i="6" s="1"/>
  <c r="C353" i="6" l="1"/>
  <c r="I353" i="6" s="1"/>
  <c r="E354" i="6"/>
  <c r="J354" i="6" s="1"/>
  <c r="G353" i="6"/>
  <c r="K353" i="6" s="1"/>
  <c r="G354" i="6" l="1"/>
  <c r="K354" i="6" s="1"/>
  <c r="E355" i="6"/>
  <c r="J355" i="6" s="1"/>
  <c r="C354" i="6"/>
  <c r="I354" i="6" s="1"/>
  <c r="E356" i="6" l="1"/>
  <c r="J356" i="6" s="1"/>
  <c r="C355" i="6"/>
  <c r="I355" i="6" s="1"/>
  <c r="G355" i="6"/>
  <c r="K355" i="6" s="1"/>
  <c r="G356" i="6" l="1"/>
  <c r="K356" i="6" s="1"/>
  <c r="C356" i="6"/>
  <c r="I356" i="6" s="1"/>
  <c r="E357" i="6"/>
  <c r="J357" i="6" s="1"/>
  <c r="E358" i="6" l="1"/>
  <c r="J358" i="6" s="1"/>
  <c r="C357" i="6"/>
  <c r="I357" i="6" s="1"/>
  <c r="G357" i="6"/>
  <c r="K357" i="6" s="1"/>
  <c r="G358" i="6" l="1"/>
  <c r="K358" i="6" s="1"/>
  <c r="C358" i="6"/>
  <c r="I358" i="6" s="1"/>
  <c r="E359" i="6"/>
  <c r="J359" i="6" s="1"/>
  <c r="E360" i="6" l="1"/>
  <c r="J360" i="6" s="1"/>
  <c r="C359" i="6"/>
  <c r="I359" i="6" s="1"/>
  <c r="G359" i="6"/>
  <c r="K359" i="6" s="1"/>
  <c r="G360" i="6" l="1"/>
  <c r="K360" i="6" s="1"/>
  <c r="C360" i="6"/>
  <c r="I360" i="6" s="1"/>
  <c r="E361" i="6"/>
  <c r="J361" i="6" s="1"/>
  <c r="E362" i="6" l="1"/>
  <c r="J362" i="6" s="1"/>
  <c r="C361" i="6"/>
  <c r="I361" i="6" s="1"/>
  <c r="G361" i="6"/>
  <c r="K361" i="6" s="1"/>
  <c r="G362" i="6" l="1"/>
  <c r="K362" i="6" s="1"/>
  <c r="C362" i="6"/>
  <c r="I362" i="6" s="1"/>
  <c r="E363" i="6"/>
  <c r="J363" i="6" s="1"/>
  <c r="E364" i="6" l="1"/>
  <c r="J364" i="6" s="1"/>
  <c r="C363" i="6"/>
  <c r="I363" i="6" s="1"/>
  <c r="G363" i="6"/>
  <c r="K363" i="6" s="1"/>
  <c r="G364" i="6" l="1"/>
  <c r="K364" i="6" s="1"/>
  <c r="C364" i="6"/>
  <c r="I364" i="6" s="1"/>
  <c r="E365" i="6"/>
  <c r="J365" i="6" s="1"/>
  <c r="E366" i="6" l="1"/>
  <c r="C365" i="6"/>
  <c r="I365" i="6" s="1"/>
  <c r="G365" i="6"/>
  <c r="K365" i="6" s="1"/>
  <c r="M2" i="6" l="1"/>
  <c r="J366" i="6"/>
  <c r="G366" i="6"/>
  <c r="C366" i="6"/>
  <c r="L2" i="6" s="1"/>
  <c r="M10" i="6"/>
  <c r="Q8" i="6" s="1"/>
  <c r="N2" i="6" l="1"/>
  <c r="K366" i="6"/>
  <c r="N10" i="6" s="1"/>
  <c r="R8" i="6" s="1"/>
  <c r="P2" i="6"/>
  <c r="O27" i="3" s="1"/>
  <c r="I366" i="6"/>
  <c r="L10" i="6" s="1"/>
  <c r="P8" i="6" s="1"/>
  <c r="S27" i="3" s="1"/>
  <c r="Q2" i="6"/>
  <c r="O33" i="3" s="1"/>
  <c r="M4" i="6"/>
  <c r="M6" i="6" s="1"/>
  <c r="M8" i="6" s="1"/>
  <c r="S33" i="3" s="1"/>
  <c r="R2" i="6" l="1"/>
  <c r="O39" i="3" s="1"/>
  <c r="N4" i="6"/>
  <c r="N6" i="6" s="1"/>
  <c r="N8" i="6" s="1"/>
  <c r="S39" i="3" s="1"/>
  <c r="L4" i="6"/>
  <c r="L6" i="6" s="1"/>
  <c r="L8" i="6" s="1"/>
</calcChain>
</file>

<file path=xl/sharedStrings.xml><?xml version="1.0" encoding="utf-8"?>
<sst xmlns="http://schemas.openxmlformats.org/spreadsheetml/2006/main" count="265" uniqueCount="106">
  <si>
    <t>Aggregations</t>
  </si>
  <si>
    <t>Jan</t>
  </si>
  <si>
    <t>Feb</t>
  </si>
  <si>
    <t>Mar</t>
  </si>
  <si>
    <t>Apr</t>
  </si>
  <si>
    <t>May</t>
  </si>
  <si>
    <t>Jun</t>
  </si>
  <si>
    <t>Jul</t>
  </si>
  <si>
    <t>Aug</t>
  </si>
  <si>
    <t>Sep</t>
  </si>
  <si>
    <t>Oct</t>
  </si>
  <si>
    <t>Nov</t>
  </si>
  <si>
    <t>Dec</t>
  </si>
  <si>
    <t>SEASONAL CLOSURE: NUMBER OF DAYS CLOSED</t>
  </si>
  <si>
    <t>ROW</t>
  </si>
  <si>
    <t>CLOSED</t>
  </si>
  <si>
    <t>%CLOSED</t>
  </si>
  <si>
    <t>Average Totals</t>
  </si>
  <si>
    <t>Time Period</t>
  </si>
  <si>
    <t>2021-2023</t>
  </si>
  <si>
    <t>2019-2023</t>
  </si>
  <si>
    <t>5 YEAR TIME PERIOD</t>
  </si>
  <si>
    <t>3 YEAR TIME PERIOD</t>
  </si>
  <si>
    <t>Total</t>
  </si>
  <si>
    <t>Month</t>
  </si>
  <si>
    <t>Time Period Selection</t>
  </si>
  <si>
    <t>3 Year Average (2021-2023)</t>
  </si>
  <si>
    <t>5 Year Average (2019-2023)</t>
  </si>
  <si>
    <t>3 yr average total</t>
  </si>
  <si>
    <t>5 yr average total</t>
  </si>
  <si>
    <t>Average +1 SE Totals</t>
  </si>
  <si>
    <t>Average +2 SE Totals</t>
  </si>
  <si>
    <t>Day of Year</t>
  </si>
  <si>
    <t>Average Landings</t>
  </si>
  <si>
    <t>Average Cumulative Sum</t>
  </si>
  <si>
    <t>Predicted Closure Date 1</t>
  </si>
  <si>
    <t>Predicted Closure Date 2</t>
  </si>
  <si>
    <t>Predicted Closure Date 3</t>
  </si>
  <si>
    <t>Fishing Days</t>
  </si>
  <si>
    <t>Total Closed</t>
  </si>
  <si>
    <t>Total Open</t>
  </si>
  <si>
    <t>Day</t>
  </si>
  <si>
    <t>Second Closure</t>
  </si>
  <si>
    <t>Landings1</t>
  </si>
  <si>
    <t>Landings2</t>
  </si>
  <si>
    <t>Landings3</t>
  </si>
  <si>
    <t>MONTH</t>
  </si>
  <si>
    <t>NEW_COM</t>
  </si>
  <si>
    <t>black sea bass</t>
  </si>
  <si>
    <t>Average Landings + 1 SE:</t>
  </si>
  <si>
    <t>AverageLandings + 2 SE:</t>
  </si>
  <si>
    <t>AVERAGE LANDINGS</t>
  </si>
  <si>
    <t>AVERAGE LANDINGS + 1 SE</t>
  </si>
  <si>
    <t>AVERAGE LANDINGS + 2 SE</t>
  </si>
  <si>
    <t>Average Landings +1 SE</t>
  </si>
  <si>
    <t>Average Landings +2 SE</t>
  </si>
  <si>
    <t>Projected Closure Date</t>
  </si>
  <si>
    <t>AVERAGE LANDINGS +2 SE</t>
  </si>
  <si>
    <t>Average Landings:</t>
  </si>
  <si>
    <t>WAVE</t>
  </si>
  <si>
    <t>PASTE R OUTPUTS (DEC5, DEC3) BELOW</t>
  </si>
  <si>
    <t>Bag Limit Selection</t>
  </si>
  <si>
    <t>Size Limit Selection</t>
  </si>
  <si>
    <t>1 fish per person per day</t>
  </si>
  <si>
    <t>2 fish per person per day</t>
  </si>
  <si>
    <t>3 fish per person per day</t>
  </si>
  <si>
    <t>4 fish per person per day</t>
  </si>
  <si>
    <t>13 inch total length size limit (No Action)</t>
  </si>
  <si>
    <t>7 fish per person per day (No Action)</t>
  </si>
  <si>
    <t>12 inch total length size limit</t>
  </si>
  <si>
    <t>11 inch total length size limit</t>
  </si>
  <si>
    <t>BAG LIMIT SCALARS</t>
  </si>
  <si>
    <t>SIZE LIMIT SCALARS</t>
  </si>
  <si>
    <t>Alt</t>
  </si>
  <si>
    <t>alt</t>
  </si>
  <si>
    <t>prop</t>
  </si>
  <si>
    <t>pr</t>
  </si>
  <si>
    <t>walt</t>
  </si>
  <si>
    <t>wprop</t>
  </si>
  <si>
    <t>wpr</t>
  </si>
  <si>
    <t>1</t>
  </si>
  <si>
    <t>2</t>
  </si>
  <si>
    <t>3</t>
  </si>
  <si>
    <t>4</t>
  </si>
  <si>
    <t>5</t>
  </si>
  <si>
    <t>pd</t>
  </si>
  <si>
    <t>BAG SCALAR</t>
  </si>
  <si>
    <t>SIZE SCALAR</t>
  </si>
  <si>
    <t>SPAWNING CLOSURE DAYS</t>
  </si>
  <si>
    <t>inch total length</t>
  </si>
  <si>
    <t>fish per person per day</t>
  </si>
  <si>
    <t>Projected Recreational Landings (lb ww)</t>
  </si>
  <si>
    <t>Open1</t>
  </si>
  <si>
    <t>Open2</t>
  </si>
  <si>
    <t>Open3</t>
  </si>
  <si>
    <t>Proposed Recreational ACT (63,143 lb ww)</t>
  </si>
  <si>
    <t>5 Year Average Recreational Landings (126,285 lb ww)</t>
  </si>
  <si>
    <t xml:space="preserve">This Decision Tool was created to analyze bag limit, size limit, and spawning season closure alternatives for Regulatory Amendment 37 to the Snapper Grouper Fishery Management Plan. The amendment aims to address the decline in the black sea bass population in the South Atlantic Region. The tool was created to review management measures that reduce per person harvest limits, lower the minimum size limit to convert discards of some smaller fish to harvest, and explore temporal closures to determine their impacts on the magnitude of landings and season duration for the recreational sector. The tool incorporates recreational sector level landings data by month for the South Atlantic. The tool allows users to compare average landing rates with different variance levels to represent increased effort in response to changes in management measures. </t>
  </si>
  <si>
    <r>
      <t xml:space="preserve">&lt;- Max Days to </t>
    </r>
    <r>
      <rPr>
        <b/>
        <sz val="8"/>
        <color theme="5" tint="0.39997558519241921"/>
        <rFont val="Calibri"/>
        <family val="2"/>
        <scheme val="minor"/>
      </rPr>
      <t>CLOSE</t>
    </r>
  </si>
  <si>
    <r>
      <t xml:space="preserve">&lt;- Days </t>
    </r>
    <r>
      <rPr>
        <b/>
        <sz val="8"/>
        <color theme="5" tint="0.39997558519241921"/>
        <rFont val="Calibri"/>
        <family val="2"/>
        <scheme val="minor"/>
      </rPr>
      <t>CLOSED</t>
    </r>
  </si>
  <si>
    <r>
      <t>&lt;- Pct of Month</t>
    </r>
    <r>
      <rPr>
        <b/>
        <sz val="8"/>
        <color theme="5" tint="-0.249977111117893"/>
        <rFont val="Calibri"/>
        <family val="2"/>
        <scheme val="minor"/>
      </rPr>
      <t xml:space="preserve"> </t>
    </r>
    <r>
      <rPr>
        <b/>
        <sz val="8"/>
        <color theme="5" tint="0.39997558519241921"/>
        <rFont val="Calibri"/>
        <family val="2"/>
        <scheme val="minor"/>
      </rPr>
      <t>CLOSED</t>
    </r>
  </si>
  <si>
    <r>
      <rPr>
        <b/>
        <sz val="11"/>
        <color theme="8" tint="0.39997558519241921"/>
        <rFont val="Calibri"/>
        <family val="2"/>
        <scheme val="minor"/>
      </rPr>
      <t>1.</t>
    </r>
    <r>
      <rPr>
        <b/>
        <sz val="11"/>
        <color theme="7" tint="-0.249977111117893"/>
        <rFont val="Calibri"/>
        <family val="2"/>
        <scheme val="minor"/>
      </rPr>
      <t xml:space="preserve"> </t>
    </r>
    <r>
      <rPr>
        <b/>
        <sz val="11"/>
        <color theme="5" tint="0.39997558519241921"/>
        <rFont val="Calibri"/>
        <family val="2"/>
        <scheme val="minor"/>
      </rPr>
      <t>SELECT</t>
    </r>
    <r>
      <rPr>
        <b/>
        <sz val="11"/>
        <color theme="8" tint="-0.249977111117893"/>
        <rFont val="Calibri"/>
        <family val="2"/>
        <scheme val="minor"/>
      </rPr>
      <t xml:space="preserve"> </t>
    </r>
    <r>
      <rPr>
        <b/>
        <sz val="11"/>
        <color theme="8" tint="0.39997558519241921"/>
        <rFont val="Calibri"/>
        <family val="2"/>
        <scheme val="minor"/>
      </rPr>
      <t>Temporal Closure:</t>
    </r>
  </si>
  <si>
    <r>
      <rPr>
        <b/>
        <sz val="11"/>
        <color theme="8" tint="0.39997558519241921"/>
        <rFont val="Calibri"/>
        <family val="2"/>
        <scheme val="minor"/>
      </rPr>
      <t>2.</t>
    </r>
    <r>
      <rPr>
        <b/>
        <sz val="11"/>
        <color theme="8" tint="-0.249977111117893"/>
        <rFont val="Calibri"/>
        <family val="2"/>
        <scheme val="minor"/>
      </rPr>
      <t xml:space="preserve"> </t>
    </r>
    <r>
      <rPr>
        <b/>
        <sz val="11"/>
        <color theme="5" tint="0.39997558519241921"/>
        <rFont val="Calibri"/>
        <family val="2"/>
        <scheme val="minor"/>
      </rPr>
      <t>SELECT</t>
    </r>
    <r>
      <rPr>
        <b/>
        <sz val="11"/>
        <color theme="8" tint="-0.249977111117893"/>
        <rFont val="Calibri"/>
        <family val="2"/>
        <scheme val="minor"/>
      </rPr>
      <t xml:space="preserve"> </t>
    </r>
    <r>
      <rPr>
        <b/>
        <sz val="11"/>
        <color theme="8" tint="0.39997558519241921"/>
        <rFont val="Calibri"/>
        <family val="2"/>
        <scheme val="minor"/>
      </rPr>
      <t>Time Period for Data Inputs</t>
    </r>
    <r>
      <rPr>
        <sz val="11"/>
        <color theme="8" tint="0.39997558519241921"/>
        <rFont val="Calibri"/>
        <family val="2"/>
        <scheme val="minor"/>
      </rPr>
      <t xml:space="preserve"> (Recreational landings for the most recent 3 or 5 year time period)</t>
    </r>
  </si>
  <si>
    <r>
      <rPr>
        <b/>
        <sz val="11"/>
        <color theme="8" tint="0.39997558519241921"/>
        <rFont val="Calibri"/>
        <family val="2"/>
        <scheme val="minor"/>
      </rPr>
      <t>3.</t>
    </r>
    <r>
      <rPr>
        <b/>
        <sz val="11"/>
        <color theme="8" tint="-0.249977111117893"/>
        <rFont val="Calibri"/>
        <family val="2"/>
        <scheme val="minor"/>
      </rPr>
      <t xml:space="preserve"> </t>
    </r>
    <r>
      <rPr>
        <b/>
        <sz val="11"/>
        <color theme="5" tint="0.39997558519241921"/>
        <rFont val="Calibri"/>
        <family val="2"/>
        <scheme val="minor"/>
      </rPr>
      <t>SELECT</t>
    </r>
    <r>
      <rPr>
        <b/>
        <sz val="11"/>
        <color theme="8" tint="-0.249977111117893"/>
        <rFont val="Calibri"/>
        <family val="2"/>
        <scheme val="minor"/>
      </rPr>
      <t xml:space="preserve"> </t>
    </r>
    <r>
      <rPr>
        <b/>
        <sz val="11"/>
        <color theme="8" tint="0.39997558519241921"/>
        <rFont val="Calibri"/>
        <family val="2"/>
        <scheme val="minor"/>
      </rPr>
      <t xml:space="preserve">Bag limit alternative of interest </t>
    </r>
    <r>
      <rPr>
        <sz val="11"/>
        <color theme="8" tint="0.39997558519241921"/>
        <rFont val="Calibri"/>
        <family val="2"/>
        <scheme val="minor"/>
      </rPr>
      <t>(</t>
    </r>
    <r>
      <rPr>
        <b/>
        <sz val="11"/>
        <color theme="5" tint="-0.249977111117893"/>
        <rFont val="Calibri"/>
        <family val="2"/>
        <scheme val="minor"/>
      </rPr>
      <t>Reduces</t>
    </r>
    <r>
      <rPr>
        <sz val="11"/>
        <color theme="8" tint="0.39997558519241921"/>
        <rFont val="Calibri"/>
        <family val="2"/>
        <scheme val="minor"/>
      </rPr>
      <t xml:space="preserve"> landings by limiting per angler harvest)</t>
    </r>
  </si>
  <si>
    <r>
      <rPr>
        <b/>
        <sz val="11"/>
        <color theme="8" tint="0.39997558519241921"/>
        <rFont val="Calibri"/>
        <family val="2"/>
        <scheme val="minor"/>
      </rPr>
      <t>4.</t>
    </r>
    <r>
      <rPr>
        <b/>
        <sz val="11"/>
        <color theme="8" tint="-0.249977111117893"/>
        <rFont val="Calibri"/>
        <family val="2"/>
        <scheme val="minor"/>
      </rPr>
      <t xml:space="preserve"> </t>
    </r>
    <r>
      <rPr>
        <b/>
        <sz val="11"/>
        <color theme="5" tint="0.39997558519241921"/>
        <rFont val="Calibri"/>
        <family val="2"/>
        <scheme val="minor"/>
      </rPr>
      <t>SELECT</t>
    </r>
    <r>
      <rPr>
        <b/>
        <sz val="11"/>
        <color theme="8" tint="-0.249977111117893"/>
        <rFont val="Calibri"/>
        <family val="2"/>
        <scheme val="minor"/>
      </rPr>
      <t xml:space="preserve"> </t>
    </r>
    <r>
      <rPr>
        <b/>
        <sz val="11"/>
        <color theme="8" tint="0.39997558519241921"/>
        <rFont val="Calibri"/>
        <family val="2"/>
        <scheme val="minor"/>
      </rPr>
      <t xml:space="preserve">Size limit alternative of interest </t>
    </r>
    <r>
      <rPr>
        <sz val="11"/>
        <color theme="8" tint="0.39997558519241921"/>
        <rFont val="Calibri"/>
        <family val="2"/>
        <scheme val="minor"/>
      </rPr>
      <t>(</t>
    </r>
    <r>
      <rPr>
        <b/>
        <sz val="11"/>
        <color theme="5" tint="-0.249977111117893"/>
        <rFont val="Calibri"/>
        <family val="2"/>
        <scheme val="minor"/>
      </rPr>
      <t>Increases</t>
    </r>
    <r>
      <rPr>
        <sz val="11"/>
        <color theme="8" tint="0.39997558519241921"/>
        <rFont val="Calibri"/>
        <family val="2"/>
        <scheme val="minor"/>
      </rPr>
      <t xml:space="preserve"> landings by allowing harvest of fish that would currently be discarded)</t>
    </r>
  </si>
  <si>
    <r>
      <t xml:space="preserve">SOUTH ATLANTIC BLACK SEA BASS </t>
    </r>
    <r>
      <rPr>
        <b/>
        <sz val="14"/>
        <color theme="5" tint="-0.249977111117893"/>
        <rFont val="Calibri"/>
        <family val="2"/>
        <scheme val="minor"/>
      </rPr>
      <t>RECREATIONAL</t>
    </r>
    <r>
      <rPr>
        <b/>
        <sz val="14"/>
        <color theme="8" tint="-0.499984740745262"/>
        <rFont val="Calibri"/>
        <family val="2"/>
        <scheme val="minor"/>
      </rPr>
      <t xml:space="preserve"> DECISION TOOL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</si>
</sst>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mmmm\ d\,\ yyyy;@"/>
    <numFmt numFmtId="165" formatCode="0.000"/>
    <numFmt numFmtId="166" formatCode="0.00000000"/>
  </numFmts>
  <fonts count="5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4"/>
      <color theme="0"/>
      <name val="Calibri"/>
      <family val="2"/>
      <scheme val="minor"/>
    </font>
    <font>
      <b/>
      <sz val="14"/>
      <color theme="1"/>
      <name val="Calibri"/>
      <family val="2"/>
      <scheme val="minor"/>
    </font>
    <font>
      <sz val="11"/>
      <name val="Calibri"/>
      <family val="2"/>
      <scheme val="minor"/>
    </font>
    <font>
      <i/>
      <sz val="11"/>
      <color theme="1"/>
      <name val="Calibri"/>
      <family val="2"/>
      <scheme val="minor"/>
    </font>
    <font>
      <b/>
      <sz val="11"/>
      <color rgb="FFC00000"/>
      <name val="Calibri"/>
      <family val="2"/>
      <scheme val="minor"/>
    </font>
    <font>
      <sz val="24"/>
      <color theme="1"/>
      <name val="Calibri"/>
      <family val="2"/>
      <scheme val="minor"/>
    </font>
    <font>
      <sz val="16"/>
      <color theme="1"/>
      <name val="Calibri"/>
      <family val="2"/>
      <scheme val="minor"/>
    </font>
    <font>
      <b/>
      <sz val="13"/>
      <color rgb="FF020202"/>
      <name val="Inherit"/>
    </font>
    <font>
      <sz val="8"/>
      <color rgb="FFFFFFFF"/>
      <name val="Segoe UI"/>
      <family val="2"/>
    </font>
    <font>
      <b/>
      <sz val="8"/>
      <color rgb="FFFFFFFF"/>
      <name val="Segoe UI"/>
      <family val="2"/>
    </font>
    <font>
      <sz val="8"/>
      <color theme="1"/>
      <name val="Segoe UI"/>
      <family val="2"/>
    </font>
    <font>
      <i/>
      <sz val="12"/>
      <color theme="1"/>
      <name val="Calibri"/>
      <family val="2"/>
      <scheme val="minor"/>
    </font>
    <font>
      <sz val="12"/>
      <color theme="1"/>
      <name val="Calibri"/>
      <family val="2"/>
      <scheme val="minor"/>
    </font>
    <font>
      <b/>
      <sz val="16"/>
      <color rgb="FFC00000"/>
      <name val="Calibri"/>
      <family val="2"/>
      <scheme val="minor"/>
    </font>
    <font>
      <b/>
      <sz val="26"/>
      <color rgb="FFC00000"/>
      <name val="Calibri"/>
      <family val="2"/>
      <scheme val="minor"/>
    </font>
    <font>
      <sz val="13"/>
      <color rgb="FFEAEAEA"/>
      <name val="Lucida Console"/>
      <family val="3"/>
    </font>
    <font>
      <sz val="11"/>
      <color theme="0"/>
      <name val="Calibri"/>
      <family val="2"/>
      <scheme val="minor"/>
    </font>
    <font>
      <sz val="10"/>
      <color theme="0"/>
      <name val="Calibri"/>
      <family val="2"/>
      <scheme val="minor"/>
    </font>
    <font>
      <b/>
      <sz val="10"/>
      <color theme="8" tint="-0.499984740745262"/>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u/>
      <sz val="10"/>
      <color theme="8" tint="-0.499984740745262"/>
      <name val="Calibri"/>
      <family val="2"/>
      <scheme val="minor"/>
    </font>
    <font>
      <sz val="9"/>
      <color theme="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b/>
      <sz val="9"/>
      <color theme="4" tint="0.79998168889431442"/>
      <name val="Calibri"/>
      <family val="2"/>
      <scheme val="minor"/>
    </font>
    <font>
      <sz val="9"/>
      <color theme="7" tint="-0.249977111117893"/>
      <name val="Calibri"/>
      <family val="2"/>
      <scheme val="minor"/>
    </font>
    <font>
      <sz val="8"/>
      <color theme="0"/>
      <name val="Calibri"/>
      <family val="2"/>
      <scheme val="minor"/>
    </font>
    <font>
      <b/>
      <sz val="8"/>
      <color theme="5" tint="-0.249977111117893"/>
      <name val="Calibri"/>
      <family val="2"/>
      <scheme val="minor"/>
    </font>
    <font>
      <b/>
      <sz val="8"/>
      <color rgb="FF99FF99"/>
      <name val="Calibri"/>
      <family val="2"/>
      <scheme val="minor"/>
    </font>
    <font>
      <sz val="8"/>
      <color theme="1"/>
      <name val="Calibri"/>
      <family val="2"/>
      <scheme val="minor"/>
    </font>
    <font>
      <b/>
      <sz val="8"/>
      <color rgb="FFFFFF00"/>
      <name val="Calibri"/>
      <family val="2"/>
      <scheme val="minor"/>
    </font>
    <font>
      <b/>
      <sz val="8"/>
      <color theme="4" tint="0.79998168889431442"/>
      <name val="Calibri"/>
      <family val="2"/>
      <scheme val="minor"/>
    </font>
    <font>
      <b/>
      <sz val="8"/>
      <color theme="5" tint="0.39997558519241921"/>
      <name val="Calibri"/>
      <family val="2"/>
      <scheme val="minor"/>
    </font>
    <font>
      <b/>
      <sz val="11"/>
      <color theme="5" tint="-0.249977111117893"/>
      <name val="Calibri"/>
      <family val="2"/>
      <scheme val="minor"/>
    </font>
    <font>
      <b/>
      <sz val="11"/>
      <color theme="8" tint="0.39997558519241921"/>
      <name val="Calibri"/>
      <family val="2"/>
      <scheme val="minor"/>
    </font>
    <font>
      <sz val="28"/>
      <color theme="5" tint="0.39997558519241921"/>
      <name val="Calibri"/>
      <family val="2"/>
      <scheme val="minor"/>
    </font>
    <font>
      <b/>
      <sz val="11"/>
      <color theme="7" tint="-0.249977111117893"/>
      <name val="Calibri"/>
      <family val="2"/>
      <scheme val="minor"/>
    </font>
    <font>
      <b/>
      <sz val="11"/>
      <color theme="5" tint="0.39997558519241921"/>
      <name val="Calibri"/>
      <family val="2"/>
      <scheme val="minor"/>
    </font>
    <font>
      <b/>
      <sz val="11"/>
      <color theme="8" tint="-0.249977111117893"/>
      <name val="Calibri"/>
      <family val="2"/>
      <scheme val="minor"/>
    </font>
    <font>
      <sz val="11"/>
      <color theme="8" tint="0.39997558519241921"/>
      <name val="Calibri"/>
      <family val="2"/>
      <scheme val="minor"/>
    </font>
    <font>
      <b/>
      <sz val="14"/>
      <color theme="8" tint="0.39997558519241921"/>
      <name val="Calibri"/>
      <family val="2"/>
      <scheme val="minor"/>
    </font>
    <font>
      <b/>
      <sz val="12"/>
      <color theme="5" tint="-0.249977111117893"/>
      <name val="Calibri"/>
      <family val="2"/>
      <scheme val="minor"/>
    </font>
    <font>
      <b/>
      <sz val="14"/>
      <color theme="5" tint="-0.249977111117893"/>
      <name val="Calibri"/>
      <family val="2"/>
      <scheme val="minor"/>
    </font>
    <font>
      <b/>
      <sz val="14"/>
      <color theme="8" tint="-0.499984740745262"/>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rgb="FF003366"/>
        <bgColor indexed="64"/>
      </patternFill>
    </fill>
    <fill>
      <patternFill patternType="solid">
        <fgColor rgb="FFFFFF00"/>
        <bgColor indexed="64"/>
      </patternFill>
    </fill>
    <fill>
      <patternFill patternType="solid">
        <fgColor rgb="FFFFC000"/>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rgb="FF4E5C68"/>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8" tint="0.39997558519241921"/>
        <bgColor indexed="64"/>
      </patternFill>
    </fill>
  </fills>
  <borders count="45">
    <border>
      <left/>
      <right/>
      <top/>
      <bottom/>
      <diagonal/>
    </border>
    <border>
      <left/>
      <right/>
      <top style="thick">
        <color theme="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bottom style="thin">
        <color indexed="64"/>
      </bottom>
      <diagonal/>
    </border>
    <border>
      <left/>
      <right style="medium">
        <color rgb="FF0C1F30"/>
      </right>
      <top/>
      <bottom style="medium">
        <color rgb="FF0C1F3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rgb="FFEBEBEB"/>
      </left>
      <right style="mediumDashed">
        <color rgb="FFEBEBEB"/>
      </right>
      <top style="mediumDashed">
        <color rgb="FFEBEBEB"/>
      </top>
      <bottom style="mediumDashed">
        <color rgb="FFEBEBEB"/>
      </bottom>
      <diagonal/>
    </border>
    <border>
      <left style="thin">
        <color indexed="64"/>
      </left>
      <right/>
      <top/>
      <bottom/>
      <diagonal/>
    </border>
    <border>
      <left/>
      <right style="medium">
        <color rgb="FF0C1F30"/>
      </right>
      <top/>
      <bottom/>
      <diagonal/>
    </border>
    <border>
      <left style="medium">
        <color rgb="FF0C1F30"/>
      </left>
      <right style="medium">
        <color rgb="FF0C1F30"/>
      </right>
      <top/>
      <bottom/>
      <diagonal/>
    </border>
    <border>
      <left style="medium">
        <color rgb="FF0C1F30"/>
      </left>
      <right style="medium">
        <color rgb="FF0C1F30"/>
      </right>
      <top/>
      <bottom style="medium">
        <color rgb="FF0C1F3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theme="5" tint="0.39997558519241921"/>
      </left>
      <right style="medium">
        <color theme="5" tint="0.39997558519241921"/>
      </right>
      <top style="medium">
        <color theme="5" tint="0.39997558519241921"/>
      </top>
      <bottom style="medium">
        <color theme="5" tint="0.39997558519241921"/>
      </bottom>
      <diagonal/>
    </border>
    <border>
      <left style="medium">
        <color theme="5" tint="0.39997558519241921"/>
      </left>
      <right/>
      <top style="medium">
        <color theme="5" tint="0.39997558519241921"/>
      </top>
      <bottom style="medium">
        <color theme="5" tint="0.39997558519241921"/>
      </bottom>
      <diagonal/>
    </border>
    <border>
      <left/>
      <right/>
      <top style="medium">
        <color theme="5" tint="0.39997558519241921"/>
      </top>
      <bottom style="medium">
        <color theme="5" tint="0.39997558519241921"/>
      </bottom>
      <diagonal/>
    </border>
    <border>
      <left/>
      <right style="medium">
        <color theme="5" tint="0.39997558519241921"/>
      </right>
      <top style="medium">
        <color theme="5" tint="0.39997558519241921"/>
      </top>
      <bottom style="medium">
        <color theme="5" tint="0.39997558519241921"/>
      </bottom>
      <diagonal/>
    </border>
  </borders>
  <cellStyleXfs count="2">
    <xf numFmtId="0" fontId="0" fillId="0" borderId="0"/>
    <xf numFmtId="9" fontId="1" fillId="0" borderId="0" applyFont="0" applyFill="0" applyBorder="0" applyAlignment="0" applyProtection="0"/>
  </cellStyleXfs>
  <cellXfs count="159">
    <xf numFmtId="0" fontId="0" fillId="0" borderId="0" xfId="0"/>
    <xf numFmtId="0" fontId="3" fillId="0" borderId="0" xfId="0" applyFont="1" applyAlignment="1">
      <alignment horizontal="center"/>
    </xf>
    <xf numFmtId="0" fontId="3" fillId="0" borderId="0" xfId="0" applyFont="1"/>
    <xf numFmtId="0" fontId="4" fillId="4" borderId="0" xfId="0" applyFont="1" applyFill="1" applyAlignment="1" applyProtection="1">
      <alignment horizontal="center"/>
      <protection hidden="1"/>
    </xf>
    <xf numFmtId="0" fontId="7" fillId="0" borderId="0" xfId="0" applyFont="1" applyAlignment="1">
      <alignment horizontal="right"/>
    </xf>
    <xf numFmtId="0" fontId="5" fillId="5" borderId="10" xfId="0" applyFont="1" applyFill="1" applyBorder="1" applyAlignment="1" applyProtection="1">
      <alignment horizontal="center"/>
      <protection locked="0"/>
    </xf>
    <xf numFmtId="0" fontId="5" fillId="5" borderId="10" xfId="0" applyFont="1" applyFill="1" applyBorder="1" applyAlignment="1" applyProtection="1">
      <alignment horizontal="center"/>
    </xf>
    <xf numFmtId="0" fontId="5" fillId="5" borderId="11" xfId="0" applyFont="1" applyFill="1" applyBorder="1" applyAlignment="1" applyProtection="1">
      <alignment horizontal="center"/>
      <protection locked="0"/>
    </xf>
    <xf numFmtId="0" fontId="0" fillId="0" borderId="0" xfId="0" applyAlignment="1">
      <alignment horizontal="center"/>
    </xf>
    <xf numFmtId="0" fontId="3" fillId="0" borderId="14" xfId="0" applyFont="1" applyBorder="1"/>
    <xf numFmtId="0" fontId="2" fillId="4" borderId="15" xfId="0" applyFont="1" applyFill="1" applyBorder="1" applyAlignment="1" applyProtection="1">
      <alignment horizontal="center"/>
      <protection hidden="1"/>
    </xf>
    <xf numFmtId="0" fontId="2" fillId="4" borderId="16" xfId="0" applyFont="1" applyFill="1" applyBorder="1" applyAlignment="1" applyProtection="1">
      <alignment horizontal="center"/>
      <protection hidden="1"/>
    </xf>
    <xf numFmtId="0" fontId="0" fillId="0" borderId="17" xfId="0" applyBorder="1"/>
    <xf numFmtId="0" fontId="0" fillId="0" borderId="13" xfId="0" applyBorder="1" applyAlignment="1">
      <alignment horizontal="center"/>
    </xf>
    <xf numFmtId="0" fontId="0" fillId="0" borderId="18" xfId="0" applyBorder="1" applyAlignment="1">
      <alignment horizontal="center"/>
    </xf>
    <xf numFmtId="0" fontId="3" fillId="0" borderId="17" xfId="0" applyFont="1" applyBorder="1" applyAlignment="1">
      <alignment horizontal="right"/>
    </xf>
    <xf numFmtId="0" fontId="3" fillId="5" borderId="13" xfId="0" applyFont="1" applyFill="1" applyBorder="1" applyAlignment="1">
      <alignment horizontal="center"/>
    </xf>
    <xf numFmtId="0" fontId="3" fillId="0" borderId="19" xfId="0" applyFont="1" applyBorder="1" applyAlignment="1">
      <alignment horizontal="right"/>
    </xf>
    <xf numFmtId="9" fontId="0" fillId="6" borderId="20" xfId="0" applyNumberFormat="1" applyFill="1" applyBorder="1" applyAlignment="1">
      <alignment horizontal="center"/>
    </xf>
    <xf numFmtId="0" fontId="3" fillId="9" borderId="13" xfId="0" applyFont="1" applyFill="1" applyBorder="1"/>
    <xf numFmtId="0" fontId="2" fillId="7" borderId="0" xfId="0" applyFont="1" applyFill="1"/>
    <xf numFmtId="0" fontId="8" fillId="0" borderId="0" xfId="0" applyFont="1"/>
    <xf numFmtId="0" fontId="9" fillId="0" borderId="0" xfId="0" applyFont="1"/>
    <xf numFmtId="0" fontId="0" fillId="0" borderId="0" xfId="0" applyAlignment="1">
      <alignment horizontal="right"/>
    </xf>
    <xf numFmtId="0" fontId="0" fillId="0" borderId="5" xfId="0" applyFont="1" applyFill="1" applyBorder="1" applyAlignment="1" applyProtection="1">
      <alignment horizontal="right"/>
      <protection locked="0"/>
    </xf>
    <xf numFmtId="0" fontId="0" fillId="0" borderId="0" xfId="0" applyFont="1" applyFill="1"/>
    <xf numFmtId="0" fontId="6" fillId="0" borderId="0" xfId="0" applyFont="1" applyFill="1" applyAlignment="1" applyProtection="1">
      <alignment horizontal="center"/>
      <protection hidden="1"/>
    </xf>
    <xf numFmtId="3" fontId="10" fillId="2" borderId="21" xfId="0" applyNumberFormat="1" applyFont="1" applyFill="1" applyBorder="1"/>
    <xf numFmtId="3" fontId="0" fillId="0" borderId="0" xfId="0" applyNumberFormat="1"/>
    <xf numFmtId="1" fontId="0" fillId="0" borderId="0" xfId="0" applyNumberFormat="1"/>
    <xf numFmtId="164" fontId="0" fillId="0" borderId="0" xfId="0" applyNumberFormat="1"/>
    <xf numFmtId="164" fontId="11" fillId="0" borderId="27" xfId="0" applyNumberFormat="1" applyFont="1" applyBorder="1" applyAlignment="1">
      <alignment vertical="center"/>
    </xf>
    <xf numFmtId="2" fontId="0" fillId="0" borderId="0" xfId="0" applyNumberFormat="1"/>
    <xf numFmtId="0" fontId="2" fillId="4" borderId="28" xfId="0" applyFont="1" applyFill="1" applyBorder="1" applyAlignment="1" applyProtection="1">
      <alignment horizontal="center"/>
      <protection hidden="1"/>
    </xf>
    <xf numFmtId="0" fontId="2" fillId="4" borderId="0" xfId="0" applyFont="1" applyFill="1" applyBorder="1" applyAlignment="1" applyProtection="1">
      <alignment horizontal="center"/>
      <protection hidden="1"/>
    </xf>
    <xf numFmtId="2" fontId="0" fillId="0" borderId="0" xfId="0" applyNumberFormat="1" applyAlignment="1">
      <alignment horizontal="center"/>
    </xf>
    <xf numFmtId="0" fontId="0" fillId="11" borderId="29" xfId="0" applyFill="1" applyBorder="1" applyAlignment="1">
      <alignment horizontal="left" vertical="center"/>
    </xf>
    <xf numFmtId="0" fontId="13" fillId="11" borderId="22" xfId="0" applyFont="1" applyFill="1" applyBorder="1" applyAlignment="1">
      <alignment horizontal="left" vertical="center"/>
    </xf>
    <xf numFmtId="0" fontId="13" fillId="11" borderId="29" xfId="0" applyFont="1" applyFill="1" applyBorder="1" applyAlignment="1">
      <alignment horizontal="left" vertical="center" wrapText="1"/>
    </xf>
    <xf numFmtId="0" fontId="12" fillId="11" borderId="22" xfId="0" applyFont="1" applyFill="1" applyBorder="1" applyAlignment="1">
      <alignment horizontal="right" vertical="center"/>
    </xf>
    <xf numFmtId="0" fontId="14" fillId="0" borderId="22" xfId="0" applyFont="1" applyBorder="1" applyAlignment="1">
      <alignment vertical="center"/>
    </xf>
    <xf numFmtId="2" fontId="14" fillId="0" borderId="22" xfId="0" applyNumberFormat="1" applyFont="1" applyBorder="1" applyAlignment="1">
      <alignment horizontal="right" vertical="center"/>
    </xf>
    <xf numFmtId="0" fontId="15" fillId="0" borderId="0" xfId="0" applyFont="1" applyAlignment="1">
      <alignment horizontal="right"/>
    </xf>
    <xf numFmtId="0" fontId="16" fillId="0" borderId="0" xfId="0" applyFont="1" applyAlignment="1">
      <alignment horizontal="center"/>
    </xf>
    <xf numFmtId="0" fontId="14" fillId="0" borderId="22" xfId="0" applyFont="1" applyBorder="1" applyAlignment="1">
      <alignment horizontal="right" vertical="center"/>
    </xf>
    <xf numFmtId="1" fontId="3" fillId="8" borderId="13" xfId="0" applyNumberFormat="1" applyFont="1" applyFill="1" applyBorder="1" applyAlignment="1">
      <alignment horizontal="center"/>
    </xf>
    <xf numFmtId="0" fontId="5" fillId="0" borderId="0" xfId="0" applyFont="1"/>
    <xf numFmtId="165" fontId="0" fillId="0" borderId="0" xfId="0" applyNumberFormat="1"/>
    <xf numFmtId="166" fontId="0" fillId="0" borderId="0" xfId="0" applyNumberFormat="1"/>
    <xf numFmtId="0" fontId="19" fillId="0" borderId="0" xfId="0" applyFont="1" applyAlignment="1">
      <alignment vertical="center"/>
    </xf>
    <xf numFmtId="0" fontId="0" fillId="0" borderId="0" xfId="0" applyAlignment="1">
      <alignment horizontal="center"/>
    </xf>
    <xf numFmtId="0" fontId="17" fillId="0" borderId="0" xfId="0" applyFont="1" applyAlignment="1">
      <alignment horizontal="center"/>
    </xf>
    <xf numFmtId="0" fontId="18" fillId="0" borderId="0" xfId="0" applyFont="1" applyAlignment="1">
      <alignment horizontal="center" vertical="center"/>
    </xf>
    <xf numFmtId="0" fontId="13" fillId="11" borderId="30" xfId="0" applyFont="1" applyFill="1" applyBorder="1" applyAlignment="1">
      <alignment horizontal="left" vertical="center"/>
    </xf>
    <xf numFmtId="0" fontId="13" fillId="11" borderId="31" xfId="0" applyFont="1" applyFill="1" applyBorder="1" applyAlignment="1">
      <alignment horizontal="left" vertical="center"/>
    </xf>
    <xf numFmtId="0" fontId="23" fillId="12" borderId="5" xfId="0" applyFont="1" applyFill="1" applyBorder="1" applyAlignment="1" applyProtection="1">
      <alignment horizontal="center" vertical="center" wrapText="1"/>
      <protection hidden="1"/>
    </xf>
    <xf numFmtId="0" fontId="23" fillId="12" borderId="0" xfId="0" applyFont="1" applyFill="1" applyBorder="1" applyAlignment="1" applyProtection="1">
      <alignment horizontal="center" vertical="center" wrapText="1"/>
      <protection hidden="1"/>
    </xf>
    <xf numFmtId="0" fontId="23" fillId="12" borderId="6" xfId="0" applyFont="1" applyFill="1" applyBorder="1" applyAlignment="1" applyProtection="1">
      <alignment horizontal="center" vertical="center" wrapText="1"/>
      <protection hidden="1"/>
    </xf>
    <xf numFmtId="0" fontId="24" fillId="12" borderId="0" xfId="0" applyFont="1" applyFill="1" applyProtection="1"/>
    <xf numFmtId="0" fontId="23" fillId="12" borderId="7" xfId="0" applyFont="1" applyFill="1" applyBorder="1" applyAlignment="1" applyProtection="1">
      <alignment horizontal="center" vertical="center" wrapText="1"/>
      <protection hidden="1"/>
    </xf>
    <xf numFmtId="0" fontId="23" fillId="12" borderId="8" xfId="0" applyFont="1" applyFill="1" applyBorder="1" applyAlignment="1" applyProtection="1">
      <alignment horizontal="center" vertical="center" wrapText="1"/>
      <protection hidden="1"/>
    </xf>
    <xf numFmtId="0" fontId="23" fillId="12" borderId="9" xfId="0" applyFont="1" applyFill="1" applyBorder="1" applyAlignment="1" applyProtection="1">
      <alignment horizontal="center" vertical="center" wrapText="1"/>
      <protection hidden="1"/>
    </xf>
    <xf numFmtId="0" fontId="25" fillId="10" borderId="0" xfId="0" applyFont="1" applyFill="1" applyAlignment="1" applyProtection="1">
      <alignment horizontal="left" vertical="center"/>
    </xf>
    <xf numFmtId="0" fontId="26" fillId="12" borderId="0" xfId="0" applyFont="1" applyFill="1" applyAlignment="1" applyProtection="1">
      <alignment horizontal="center" vertical="center"/>
    </xf>
    <xf numFmtId="0" fontId="23" fillId="12" borderId="0" xfId="0" applyFont="1" applyFill="1" applyBorder="1" applyAlignment="1" applyProtection="1">
      <alignment vertical="center" wrapText="1"/>
    </xf>
    <xf numFmtId="3" fontId="24" fillId="12" borderId="0" xfId="0" applyNumberFormat="1" applyFont="1" applyFill="1" applyBorder="1" applyAlignment="1" applyProtection="1">
      <alignment vertical="center"/>
    </xf>
    <xf numFmtId="0" fontId="22" fillId="12" borderId="11" xfId="0" applyFont="1" applyFill="1" applyBorder="1" applyAlignment="1" applyProtection="1">
      <alignment horizontal="center" vertical="center"/>
    </xf>
    <xf numFmtId="0" fontId="22" fillId="12" borderId="12" xfId="0" applyFont="1" applyFill="1" applyBorder="1" applyAlignment="1" applyProtection="1">
      <alignment horizontal="center" vertical="center"/>
    </xf>
    <xf numFmtId="0" fontId="22" fillId="12" borderId="26" xfId="0" applyFont="1" applyFill="1" applyBorder="1" applyAlignment="1" applyProtection="1">
      <alignment horizontal="center" vertical="center"/>
    </xf>
    <xf numFmtId="3" fontId="22" fillId="12" borderId="10" xfId="0" applyNumberFormat="1" applyFont="1" applyFill="1" applyBorder="1" applyAlignment="1" applyProtection="1">
      <alignment horizontal="center" vertical="center" wrapText="1"/>
    </xf>
    <xf numFmtId="3" fontId="21" fillId="12" borderId="0" xfId="0" applyNumberFormat="1" applyFont="1" applyFill="1" applyBorder="1" applyAlignment="1" applyProtection="1">
      <alignment vertical="center"/>
    </xf>
    <xf numFmtId="0" fontId="29" fillId="10" borderId="0" xfId="0" applyFont="1" applyFill="1" applyProtection="1"/>
    <xf numFmtId="0" fontId="29" fillId="10" borderId="0" xfId="0" applyFont="1" applyFill="1" applyAlignment="1" applyProtection="1">
      <alignment vertical="center"/>
    </xf>
    <xf numFmtId="0" fontId="28" fillId="10" borderId="0" xfId="0" applyFont="1" applyFill="1" applyAlignment="1" applyProtection="1">
      <alignment horizontal="right" vertical="center"/>
    </xf>
    <xf numFmtId="0" fontId="30" fillId="10" borderId="38" xfId="0" applyFont="1" applyFill="1" applyBorder="1" applyAlignment="1" applyProtection="1">
      <alignment horizontal="center" vertical="center"/>
    </xf>
    <xf numFmtId="0" fontId="30" fillId="10" borderId="39" xfId="0" applyFont="1" applyFill="1" applyBorder="1" applyAlignment="1" applyProtection="1">
      <alignment horizontal="center" vertical="center"/>
    </xf>
    <xf numFmtId="0" fontId="30" fillId="10" borderId="40" xfId="0" applyFont="1" applyFill="1" applyBorder="1" applyAlignment="1" applyProtection="1">
      <alignment horizontal="center" vertical="center"/>
    </xf>
    <xf numFmtId="0" fontId="27" fillId="10" borderId="41" xfId="0" applyFont="1" applyFill="1" applyBorder="1" applyAlignment="1" applyProtection="1">
      <alignment horizontal="center" vertical="center"/>
      <protection locked="0"/>
    </xf>
    <xf numFmtId="0" fontId="31" fillId="10" borderId="0" xfId="0" applyFont="1" applyFill="1" applyAlignment="1" applyProtection="1">
      <alignment horizontal="right" vertical="center"/>
    </xf>
    <xf numFmtId="9" fontId="30" fillId="10" borderId="36" xfId="1" applyFont="1" applyFill="1" applyBorder="1" applyAlignment="1" applyProtection="1">
      <alignment horizontal="center" vertical="center"/>
      <protection hidden="1"/>
    </xf>
    <xf numFmtId="9" fontId="30" fillId="10" borderId="37" xfId="1" applyFont="1" applyFill="1" applyBorder="1" applyAlignment="1" applyProtection="1">
      <alignment horizontal="center" vertical="center"/>
      <protection hidden="1"/>
    </xf>
    <xf numFmtId="9" fontId="30" fillId="10" borderId="35" xfId="1" applyFont="1" applyFill="1" applyBorder="1" applyAlignment="1" applyProtection="1">
      <alignment horizontal="center" vertical="center"/>
      <protection hidden="1"/>
    </xf>
    <xf numFmtId="0" fontId="32" fillId="10" borderId="0" xfId="0" applyFont="1" applyFill="1" applyAlignment="1" applyProtection="1">
      <alignment vertical="center"/>
    </xf>
    <xf numFmtId="0" fontId="30" fillId="10" borderId="42" xfId="0" applyFont="1" applyFill="1" applyBorder="1" applyAlignment="1" applyProtection="1">
      <alignment horizontal="center" vertical="center"/>
      <protection locked="0"/>
    </xf>
    <xf numFmtId="0" fontId="30" fillId="10" borderId="43" xfId="0" applyFont="1" applyFill="1" applyBorder="1" applyAlignment="1" applyProtection="1">
      <alignment horizontal="center" vertical="center"/>
      <protection locked="0"/>
    </xf>
    <xf numFmtId="0" fontId="30" fillId="10" borderId="44" xfId="0" applyFont="1" applyFill="1" applyBorder="1" applyAlignment="1" applyProtection="1">
      <alignment horizontal="center" vertical="center"/>
      <protection locked="0"/>
    </xf>
    <xf numFmtId="0" fontId="29" fillId="10" borderId="0" xfId="0" applyFont="1" applyFill="1" applyAlignment="1" applyProtection="1">
      <alignment horizontal="center" vertical="center"/>
    </xf>
    <xf numFmtId="0" fontId="30" fillId="10" borderId="41" xfId="0" applyFont="1" applyFill="1" applyBorder="1" applyAlignment="1" applyProtection="1">
      <alignment horizontal="center" vertical="center"/>
      <protection locked="0"/>
    </xf>
    <xf numFmtId="0" fontId="33" fillId="12" borderId="0" xfId="0" applyFont="1" applyFill="1" applyBorder="1" applyProtection="1">
      <protection hidden="1"/>
    </xf>
    <xf numFmtId="0" fontId="33" fillId="12" borderId="1" xfId="0" applyFont="1" applyFill="1" applyBorder="1" applyProtection="1">
      <protection hidden="1"/>
    </xf>
    <xf numFmtId="0" fontId="35" fillId="12" borderId="0" xfId="0" applyFont="1" applyFill="1" applyBorder="1" applyAlignment="1" applyProtection="1">
      <alignment horizontal="left" vertical="center"/>
      <protection hidden="1"/>
    </xf>
    <xf numFmtId="0" fontId="36" fillId="12" borderId="0" xfId="0" applyFont="1" applyFill="1" applyProtection="1"/>
    <xf numFmtId="0" fontId="37" fillId="12" borderId="0" xfId="0" applyFont="1" applyFill="1" applyBorder="1" applyAlignment="1" applyProtection="1">
      <alignment horizontal="left" vertical="center"/>
      <protection hidden="1"/>
    </xf>
    <xf numFmtId="0" fontId="36" fillId="3" borderId="12" xfId="0" applyFont="1" applyFill="1" applyBorder="1" applyProtection="1"/>
    <xf numFmtId="0" fontId="36" fillId="10" borderId="0" xfId="0" applyFont="1" applyFill="1" applyProtection="1"/>
    <xf numFmtId="0" fontId="36" fillId="10" borderId="0" xfId="0" applyFont="1" applyFill="1" applyAlignment="1" applyProtection="1">
      <alignment vertical="center"/>
    </xf>
    <xf numFmtId="0" fontId="38" fillId="10" borderId="0" xfId="0" applyFont="1" applyFill="1" applyAlignment="1" applyProtection="1">
      <alignment horizontal="left" vertical="center"/>
    </xf>
    <xf numFmtId="0" fontId="33" fillId="10" borderId="0" xfId="0" applyFont="1" applyFill="1" applyAlignment="1" applyProtection="1">
      <alignment vertical="center"/>
    </xf>
    <xf numFmtId="0" fontId="36" fillId="0" borderId="0" xfId="0" applyFont="1" applyProtection="1"/>
    <xf numFmtId="0" fontId="29" fillId="0" borderId="0" xfId="0" applyFont="1"/>
    <xf numFmtId="0" fontId="29" fillId="0" borderId="0" xfId="0" applyFont="1" applyAlignment="1">
      <alignment vertical="center"/>
    </xf>
    <xf numFmtId="3" fontId="20" fillId="13" borderId="23" xfId="0" applyNumberFormat="1" applyFont="1" applyFill="1" applyBorder="1" applyAlignment="1" applyProtection="1">
      <alignment horizontal="center" vertical="center"/>
    </xf>
    <xf numFmtId="3" fontId="20" fillId="13" borderId="24" xfId="0" applyNumberFormat="1" applyFont="1" applyFill="1" applyBorder="1" applyAlignment="1" applyProtection="1">
      <alignment horizontal="center" vertical="center"/>
    </xf>
    <xf numFmtId="3" fontId="20" fillId="13" borderId="25" xfId="0" applyNumberFormat="1" applyFont="1" applyFill="1" applyBorder="1" applyAlignment="1" applyProtection="1">
      <alignment horizontal="center" vertical="center"/>
    </xf>
    <xf numFmtId="3" fontId="20" fillId="14" borderId="23" xfId="0" applyNumberFormat="1" applyFont="1" applyFill="1" applyBorder="1" applyAlignment="1" applyProtection="1">
      <alignment horizontal="center" vertical="center"/>
    </xf>
    <xf numFmtId="3" fontId="20" fillId="14" borderId="24" xfId="0" applyNumberFormat="1" applyFont="1" applyFill="1" applyBorder="1" applyAlignment="1" applyProtection="1">
      <alignment horizontal="center" vertical="center"/>
    </xf>
    <xf numFmtId="3" fontId="20" fillId="14" borderId="25" xfId="0" applyNumberFormat="1" applyFont="1" applyFill="1" applyBorder="1" applyAlignment="1" applyProtection="1">
      <alignment horizontal="center" vertical="center"/>
    </xf>
    <xf numFmtId="3" fontId="20" fillId="7" borderId="36" xfId="0" applyNumberFormat="1" applyFont="1" applyFill="1" applyBorder="1" applyAlignment="1" applyProtection="1">
      <alignment horizontal="center" vertical="center"/>
    </xf>
    <xf numFmtId="3" fontId="20" fillId="7" borderId="37" xfId="0" applyNumberFormat="1" applyFont="1" applyFill="1" applyBorder="1" applyAlignment="1" applyProtection="1">
      <alignment horizontal="center" vertical="center"/>
    </xf>
    <xf numFmtId="3" fontId="20" fillId="7" borderId="35" xfId="0" applyNumberFormat="1" applyFont="1" applyFill="1" applyBorder="1" applyAlignment="1" applyProtection="1">
      <alignment horizontal="center" vertical="center"/>
    </xf>
    <xf numFmtId="0" fontId="42" fillId="10" borderId="32" xfId="0" applyFont="1" applyFill="1" applyBorder="1" applyAlignment="1" applyProtection="1">
      <alignment horizontal="center" vertical="center"/>
    </xf>
    <xf numFmtId="0" fontId="42" fillId="10" borderId="33" xfId="0" applyFont="1" applyFill="1" applyBorder="1" applyAlignment="1" applyProtection="1">
      <alignment horizontal="center" vertical="center"/>
    </xf>
    <xf numFmtId="0" fontId="42" fillId="10" borderId="34" xfId="0" applyFont="1" applyFill="1" applyBorder="1" applyAlignment="1" applyProtection="1">
      <alignment horizontal="center" vertical="center"/>
    </xf>
    <xf numFmtId="0" fontId="2" fillId="10" borderId="0" xfId="0" applyFont="1" applyFill="1" applyAlignment="1" applyProtection="1">
      <alignment horizontal="right" vertical="center"/>
    </xf>
    <xf numFmtId="0" fontId="3" fillId="10" borderId="0" xfId="0" applyFont="1" applyFill="1" applyAlignment="1" applyProtection="1">
      <alignment horizontal="right" vertical="center"/>
    </xf>
    <xf numFmtId="0" fontId="47" fillId="10" borderId="24" xfId="0" applyFont="1" applyFill="1" applyBorder="1" applyAlignment="1" applyProtection="1">
      <alignment horizontal="center" vertical="center"/>
    </xf>
    <xf numFmtId="0" fontId="47" fillId="10" borderId="25" xfId="0" applyFont="1" applyFill="1" applyBorder="1" applyAlignment="1" applyProtection="1">
      <alignment horizontal="center" vertical="center"/>
    </xf>
    <xf numFmtId="164" fontId="48" fillId="13" borderId="2" xfId="0" applyNumberFormat="1" applyFont="1" applyFill="1" applyBorder="1" applyAlignment="1" applyProtection="1">
      <alignment horizontal="center" vertical="center" wrapText="1"/>
    </xf>
    <xf numFmtId="164" fontId="48" fillId="13" borderId="3" xfId="0" applyNumberFormat="1" applyFont="1" applyFill="1" applyBorder="1" applyAlignment="1" applyProtection="1">
      <alignment horizontal="center" vertical="center" wrapText="1"/>
    </xf>
    <xf numFmtId="164" fontId="48" fillId="13" borderId="4" xfId="0" applyNumberFormat="1" applyFont="1" applyFill="1" applyBorder="1" applyAlignment="1" applyProtection="1">
      <alignment horizontal="center" vertical="center" wrapText="1"/>
    </xf>
    <xf numFmtId="164" fontId="48" fillId="13" borderId="5" xfId="0" applyNumberFormat="1" applyFont="1" applyFill="1" applyBorder="1" applyAlignment="1" applyProtection="1">
      <alignment horizontal="center" vertical="center" wrapText="1"/>
    </xf>
    <xf numFmtId="164" fontId="48" fillId="13" borderId="0" xfId="0" applyNumberFormat="1" applyFont="1" applyFill="1" applyBorder="1" applyAlignment="1" applyProtection="1">
      <alignment horizontal="center" vertical="center" wrapText="1"/>
    </xf>
    <xf numFmtId="164" fontId="48" fillId="13" borderId="6" xfId="0" applyNumberFormat="1" applyFont="1" applyFill="1" applyBorder="1" applyAlignment="1" applyProtection="1">
      <alignment horizontal="center" vertical="center" wrapText="1"/>
    </xf>
    <xf numFmtId="164" fontId="48" fillId="13" borderId="7" xfId="0" applyNumberFormat="1" applyFont="1" applyFill="1" applyBorder="1" applyAlignment="1" applyProtection="1">
      <alignment horizontal="center" vertical="center" wrapText="1"/>
    </xf>
    <xf numFmtId="164" fontId="48" fillId="13" borderId="8" xfId="0" applyNumberFormat="1" applyFont="1" applyFill="1" applyBorder="1" applyAlignment="1" applyProtection="1">
      <alignment horizontal="center" vertical="center" wrapText="1"/>
    </xf>
    <xf numFmtId="164" fontId="48" fillId="13" borderId="9" xfId="0" applyNumberFormat="1" applyFont="1" applyFill="1" applyBorder="1" applyAlignment="1" applyProtection="1">
      <alignment horizontal="center" vertical="center" wrapText="1"/>
    </xf>
    <xf numFmtId="1" fontId="48" fillId="13" borderId="32" xfId="0" applyNumberFormat="1" applyFont="1" applyFill="1" applyBorder="1" applyAlignment="1" applyProtection="1">
      <alignment horizontal="center" vertical="center" wrapText="1"/>
    </xf>
    <xf numFmtId="1" fontId="48" fillId="13" borderId="33" xfId="0" applyNumberFormat="1" applyFont="1" applyFill="1" applyBorder="1" applyAlignment="1" applyProtection="1">
      <alignment horizontal="center" vertical="center" wrapText="1"/>
    </xf>
    <xf numFmtId="1" fontId="48" fillId="13" borderId="34" xfId="0" applyNumberFormat="1" applyFont="1" applyFill="1" applyBorder="1" applyAlignment="1" applyProtection="1">
      <alignment horizontal="center" vertical="center" wrapText="1"/>
    </xf>
    <xf numFmtId="1" fontId="48" fillId="14" borderId="32" xfId="0" applyNumberFormat="1" applyFont="1" applyFill="1" applyBorder="1" applyAlignment="1" applyProtection="1">
      <alignment horizontal="center" vertical="center" wrapText="1"/>
    </xf>
    <xf numFmtId="1" fontId="48" fillId="14" borderId="33" xfId="0" applyNumberFormat="1" applyFont="1" applyFill="1" applyBorder="1" applyAlignment="1" applyProtection="1">
      <alignment horizontal="center" vertical="center" wrapText="1"/>
    </xf>
    <xf numFmtId="1" fontId="48" fillId="14" borderId="34" xfId="0" applyNumberFormat="1" applyFont="1" applyFill="1" applyBorder="1" applyAlignment="1" applyProtection="1">
      <alignment horizontal="center" vertical="center" wrapText="1"/>
    </xf>
    <xf numFmtId="164" fontId="48" fillId="14" borderId="2" xfId="0" applyNumberFormat="1" applyFont="1" applyFill="1" applyBorder="1" applyAlignment="1" applyProtection="1">
      <alignment horizontal="center" vertical="center" wrapText="1"/>
    </xf>
    <xf numFmtId="164" fontId="48" fillId="14" borderId="3" xfId="0" applyNumberFormat="1" applyFont="1" applyFill="1" applyBorder="1" applyAlignment="1" applyProtection="1">
      <alignment horizontal="center" vertical="center" wrapText="1"/>
    </xf>
    <xf numFmtId="164" fontId="48" fillId="14" borderId="4" xfId="0" applyNumberFormat="1" applyFont="1" applyFill="1" applyBorder="1" applyAlignment="1" applyProtection="1">
      <alignment horizontal="center" vertical="center" wrapText="1"/>
    </xf>
    <xf numFmtId="164" fontId="48" fillId="14" borderId="5" xfId="0" applyNumberFormat="1" applyFont="1" applyFill="1" applyBorder="1" applyAlignment="1" applyProtection="1">
      <alignment horizontal="center" vertical="center" wrapText="1"/>
    </xf>
    <xf numFmtId="164" fontId="48" fillId="14" borderId="0" xfId="0" applyNumberFormat="1" applyFont="1" applyFill="1" applyBorder="1" applyAlignment="1" applyProtection="1">
      <alignment horizontal="center" vertical="center" wrapText="1"/>
    </xf>
    <xf numFmtId="164" fontId="48" fillId="14" borderId="6" xfId="0" applyNumberFormat="1" applyFont="1" applyFill="1" applyBorder="1" applyAlignment="1" applyProtection="1">
      <alignment horizontal="center" vertical="center" wrapText="1"/>
    </xf>
    <xf numFmtId="164" fontId="48" fillId="14" borderId="7" xfId="0" applyNumberFormat="1" applyFont="1" applyFill="1" applyBorder="1" applyAlignment="1" applyProtection="1">
      <alignment horizontal="center" vertical="center" wrapText="1"/>
    </xf>
    <xf numFmtId="164" fontId="48" fillId="14" borderId="8" xfId="0" applyNumberFormat="1" applyFont="1" applyFill="1" applyBorder="1" applyAlignment="1" applyProtection="1">
      <alignment horizontal="center" vertical="center" wrapText="1"/>
    </xf>
    <xf numFmtId="164" fontId="48" fillId="14" borderId="9" xfId="0" applyNumberFormat="1" applyFont="1" applyFill="1" applyBorder="1" applyAlignment="1" applyProtection="1">
      <alignment horizontal="center" vertical="center" wrapText="1"/>
    </xf>
    <xf numFmtId="164" fontId="48" fillId="7" borderId="2" xfId="0" applyNumberFormat="1" applyFont="1" applyFill="1" applyBorder="1" applyAlignment="1" applyProtection="1">
      <alignment horizontal="center" vertical="center" wrapText="1"/>
    </xf>
    <xf numFmtId="164" fontId="48" fillId="7" borderId="3" xfId="0" applyNumberFormat="1" applyFont="1" applyFill="1" applyBorder="1" applyAlignment="1" applyProtection="1">
      <alignment horizontal="center" vertical="center" wrapText="1"/>
    </xf>
    <xf numFmtId="164" fontId="48" fillId="7" borderId="4" xfId="0" applyNumberFormat="1" applyFont="1" applyFill="1" applyBorder="1" applyAlignment="1" applyProtection="1">
      <alignment horizontal="center" vertical="center" wrapText="1"/>
    </xf>
    <xf numFmtId="164" fontId="48" fillId="7" borderId="5" xfId="0" applyNumberFormat="1" applyFont="1" applyFill="1" applyBorder="1" applyAlignment="1" applyProtection="1">
      <alignment horizontal="center" vertical="center" wrapText="1"/>
    </xf>
    <xf numFmtId="164" fontId="48" fillId="7" borderId="0" xfId="0" applyNumberFormat="1" applyFont="1" applyFill="1" applyBorder="1" applyAlignment="1" applyProtection="1">
      <alignment horizontal="center" vertical="center" wrapText="1"/>
    </xf>
    <xf numFmtId="164" fontId="48" fillId="7" borderId="6" xfId="0" applyNumberFormat="1" applyFont="1" applyFill="1" applyBorder="1" applyAlignment="1" applyProtection="1">
      <alignment horizontal="center" vertical="center" wrapText="1"/>
    </xf>
    <xf numFmtId="164" fontId="48" fillId="7" borderId="7" xfId="0" applyNumberFormat="1" applyFont="1" applyFill="1" applyBorder="1" applyAlignment="1" applyProtection="1">
      <alignment horizontal="center" vertical="center" wrapText="1"/>
    </xf>
    <xf numFmtId="164" fontId="48" fillId="7" borderId="8" xfId="0" applyNumberFormat="1" applyFont="1" applyFill="1" applyBorder="1" applyAlignment="1" applyProtection="1">
      <alignment horizontal="center" vertical="center" wrapText="1"/>
    </xf>
    <xf numFmtId="164" fontId="48" fillId="7" borderId="9" xfId="0" applyNumberFormat="1" applyFont="1" applyFill="1" applyBorder="1" applyAlignment="1" applyProtection="1">
      <alignment horizontal="center" vertical="center" wrapText="1"/>
    </xf>
    <xf numFmtId="1" fontId="48" fillId="7" borderId="32" xfId="0" applyNumberFormat="1" applyFont="1" applyFill="1" applyBorder="1" applyAlignment="1" applyProtection="1">
      <alignment horizontal="center" vertical="center" wrapText="1"/>
    </xf>
    <xf numFmtId="1" fontId="48" fillId="7" borderId="33" xfId="0" applyNumberFormat="1" applyFont="1" applyFill="1" applyBorder="1" applyAlignment="1" applyProtection="1">
      <alignment horizontal="center" vertical="center" wrapText="1"/>
    </xf>
    <xf numFmtId="1" fontId="48" fillId="7" borderId="34" xfId="0" applyNumberFormat="1" applyFont="1" applyFill="1" applyBorder="1" applyAlignment="1" applyProtection="1">
      <alignment horizontal="center" vertical="center" wrapText="1"/>
    </xf>
    <xf numFmtId="0" fontId="41" fillId="10" borderId="0" xfId="0" applyFont="1" applyFill="1" applyAlignment="1" applyProtection="1">
      <alignment horizontal="right" vertical="center" wrapText="1"/>
    </xf>
    <xf numFmtId="0" fontId="41" fillId="10" borderId="0" xfId="0" applyFont="1" applyFill="1" applyBorder="1" applyAlignment="1" applyProtection="1">
      <alignment horizontal="right" vertical="center" wrapText="1"/>
    </xf>
    <xf numFmtId="0" fontId="40" fillId="10" borderId="0" xfId="0" applyFont="1" applyFill="1" applyAlignment="1" applyProtection="1">
      <alignment horizontal="right" vertical="center"/>
    </xf>
    <xf numFmtId="0" fontId="50" fillId="12" borderId="11" xfId="0" applyFont="1" applyFill="1" applyBorder="1" applyAlignment="1" applyProtection="1">
      <alignment horizontal="center" vertical="center"/>
      <protection hidden="1"/>
    </xf>
    <xf numFmtId="0" fontId="50" fillId="12" borderId="12" xfId="0" applyFont="1" applyFill="1" applyBorder="1" applyAlignment="1" applyProtection="1">
      <alignment horizontal="center" vertical="center"/>
      <protection hidden="1"/>
    </xf>
    <xf numFmtId="0" fontId="50" fillId="12" borderId="26" xfId="0" applyFont="1" applyFill="1" applyBorder="1" applyAlignment="1" applyProtection="1">
      <alignment horizontal="center" vertical="center"/>
      <protection hidden="1"/>
    </xf>
  </cellXfs>
  <cellStyles count="2">
    <cellStyle name="Normal" xfId="0" builtinId="0"/>
    <cellStyle name="Percent" xfId="1" builtinId="5"/>
  </cellStyles>
  <dxfs count="3">
    <dxf>
      <font>
        <color theme="1"/>
      </font>
      <fill>
        <patternFill>
          <bgColor rgb="FF009900"/>
        </patternFill>
      </fill>
    </dxf>
    <dxf>
      <font>
        <color auto="1"/>
      </font>
      <fill>
        <patternFill>
          <bgColor rgb="FF33CC33"/>
        </patternFill>
      </fill>
    </dxf>
    <dxf>
      <font>
        <color auto="1"/>
      </font>
      <fill>
        <patternFill>
          <bgColor rgb="FF66FF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sz="1400" b="1"/>
              <a:t>Projected Black Sea Bass Recreational Landings</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371135357072011"/>
          <c:y val="0.11042728217058302"/>
          <c:w val="0.81973277084210161"/>
          <c:h val="0.64838444130343076"/>
        </c:manualLayout>
      </c:layout>
      <c:lineChart>
        <c:grouping val="standard"/>
        <c:varyColors val="0"/>
        <c:ser>
          <c:idx val="0"/>
          <c:order val="0"/>
          <c:tx>
            <c:strRef>
              <c:f>'Figure Inputs'!$A$2</c:f>
              <c:strCache>
                <c:ptCount val="1"/>
                <c:pt idx="0">
                  <c:v>Average Landings</c:v>
                </c:pt>
              </c:strCache>
            </c:strRef>
          </c:tx>
          <c:spPr>
            <a:ln w="22225" cap="rnd">
              <a:solidFill>
                <a:schemeClr val="bg1">
                  <a:lumMod val="85000"/>
                </a:schemeClr>
              </a:solidFill>
              <a:round/>
            </a:ln>
            <a:effectLst/>
          </c:spPr>
          <c:marker>
            <c:symbol val="none"/>
          </c:marker>
          <c:cat>
            <c:strRef>
              <c:f>'Figure Inputs'!$B$1:$M$1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Inputs'!$B$2:$M$2</c:f>
              <c:numCache>
                <c:formatCode>#,##0</c:formatCode>
                <c:ptCount val="12"/>
                <c:pt idx="0">
                  <c:v>10380</c:v>
                </c:pt>
                <c:pt idx="1">
                  <c:v>26254.032786885247</c:v>
                </c:pt>
                <c:pt idx="2">
                  <c:v>41616</c:v>
                </c:pt>
                <c:pt idx="3">
                  <c:v>50493</c:v>
                </c:pt>
                <c:pt idx="4">
                  <c:v>59370</c:v>
                </c:pt>
                <c:pt idx="5">
                  <c:v>66895.573770491799</c:v>
                </c:pt>
                <c:pt idx="6">
                  <c:v>74672</c:v>
                </c:pt>
                <c:pt idx="7">
                  <c:v>81034.459016393448</c:v>
                </c:pt>
                <c:pt idx="8">
                  <c:v>87609</c:v>
                </c:pt>
                <c:pt idx="9">
                  <c:v>98473.186440677964</c:v>
                </c:pt>
                <c:pt idx="10">
                  <c:v>108286</c:v>
                </c:pt>
                <c:pt idx="11">
                  <c:v>119012</c:v>
                </c:pt>
              </c:numCache>
            </c:numRef>
          </c:val>
          <c:smooth val="0"/>
          <c:extLst>
            <c:ext xmlns:c16="http://schemas.microsoft.com/office/drawing/2014/chart" uri="{C3380CC4-5D6E-409C-BE32-E72D297353CC}">
              <c16:uniqueId val="{00000000-D742-4314-947F-D8F74D971462}"/>
            </c:ext>
          </c:extLst>
        </c:ser>
        <c:ser>
          <c:idx val="1"/>
          <c:order val="1"/>
          <c:tx>
            <c:strRef>
              <c:f>'Figure Inputs'!$A$3</c:f>
              <c:strCache>
                <c:ptCount val="1"/>
                <c:pt idx="0">
                  <c:v>Average Landings +1 SE</c:v>
                </c:pt>
              </c:strCache>
            </c:strRef>
          </c:tx>
          <c:spPr>
            <a:ln w="22225" cap="rnd">
              <a:solidFill>
                <a:schemeClr val="accent5">
                  <a:lumMod val="60000"/>
                  <a:lumOff val="40000"/>
                </a:schemeClr>
              </a:solidFill>
              <a:round/>
            </a:ln>
            <a:effectLst/>
          </c:spPr>
          <c:marker>
            <c:symbol val="none"/>
          </c:marker>
          <c:cat>
            <c:strRef>
              <c:f>'Figure Inputs'!$B$1:$M$1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Inputs'!$B$3:$M$3</c:f>
              <c:numCache>
                <c:formatCode>#,##0</c:formatCode>
                <c:ptCount val="12"/>
                <c:pt idx="0">
                  <c:v>11551.967213114754</c:v>
                </c:pt>
                <c:pt idx="1">
                  <c:v>29805.37704918033</c:v>
                </c:pt>
                <c:pt idx="2">
                  <c:v>47469.967213114753</c:v>
                </c:pt>
                <c:pt idx="3">
                  <c:v>57031.467213114753</c:v>
                </c:pt>
                <c:pt idx="4">
                  <c:v>66592.967213114753</c:v>
                </c:pt>
                <c:pt idx="5">
                  <c:v>75726.24590163934</c:v>
                </c:pt>
                <c:pt idx="6">
                  <c:v>85163.967213114753</c:v>
                </c:pt>
                <c:pt idx="7">
                  <c:v>93791.180327868846</c:v>
                </c:pt>
                <c:pt idx="8">
                  <c:v>102705.96721311475</c:v>
                </c:pt>
                <c:pt idx="9">
                  <c:v>116564.54348430119</c:v>
                </c:pt>
                <c:pt idx="10">
                  <c:v>129081.96721311475</c:v>
                </c:pt>
                <c:pt idx="11">
                  <c:v>141019</c:v>
                </c:pt>
              </c:numCache>
            </c:numRef>
          </c:val>
          <c:smooth val="0"/>
          <c:extLst>
            <c:ext xmlns:c16="http://schemas.microsoft.com/office/drawing/2014/chart" uri="{C3380CC4-5D6E-409C-BE32-E72D297353CC}">
              <c16:uniqueId val="{00000001-D742-4314-947F-D8F74D971462}"/>
            </c:ext>
          </c:extLst>
        </c:ser>
        <c:ser>
          <c:idx val="2"/>
          <c:order val="2"/>
          <c:tx>
            <c:strRef>
              <c:f>'Figure Inputs'!$A$4</c:f>
              <c:strCache>
                <c:ptCount val="1"/>
                <c:pt idx="0">
                  <c:v>Average Landings +2 SE</c:v>
                </c:pt>
              </c:strCache>
            </c:strRef>
          </c:tx>
          <c:spPr>
            <a:ln w="22225" cap="rnd">
              <a:solidFill>
                <a:schemeClr val="accent5">
                  <a:lumMod val="75000"/>
                </a:schemeClr>
              </a:solidFill>
              <a:round/>
            </a:ln>
            <a:effectLst/>
          </c:spPr>
          <c:marker>
            <c:symbol val="none"/>
          </c:marker>
          <c:cat>
            <c:strRef>
              <c:f>'Figure Inputs'!$B$1:$M$1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Inputs'!$B$4:$M$4</c:f>
              <c:numCache>
                <c:formatCode>#,##0</c:formatCode>
                <c:ptCount val="12"/>
                <c:pt idx="0">
                  <c:v>12723.934426229509</c:v>
                </c:pt>
                <c:pt idx="1">
                  <c:v>33356.721311475412</c:v>
                </c:pt>
                <c:pt idx="2">
                  <c:v>53323.934426229513</c:v>
                </c:pt>
                <c:pt idx="3">
                  <c:v>63569.434426229513</c:v>
                </c:pt>
                <c:pt idx="4">
                  <c:v>73814.934426229505</c:v>
                </c:pt>
                <c:pt idx="5">
                  <c:v>84556.409836065577</c:v>
                </c:pt>
                <c:pt idx="6">
                  <c:v>95655.934426229505</c:v>
                </c:pt>
                <c:pt idx="7">
                  <c:v>106547.90163934426</c:v>
                </c:pt>
                <c:pt idx="8">
                  <c:v>117802.93442622951</c:v>
                </c:pt>
                <c:pt idx="9">
                  <c:v>134656.42595165322</c:v>
                </c:pt>
                <c:pt idx="10">
                  <c:v>149878.93442622948</c:v>
                </c:pt>
                <c:pt idx="11">
                  <c:v>163026.99999999997</c:v>
                </c:pt>
              </c:numCache>
            </c:numRef>
          </c:val>
          <c:smooth val="0"/>
          <c:extLst>
            <c:ext xmlns:c16="http://schemas.microsoft.com/office/drawing/2014/chart" uri="{C3380CC4-5D6E-409C-BE32-E72D297353CC}">
              <c16:uniqueId val="{00000002-D742-4314-947F-D8F74D971462}"/>
            </c:ext>
          </c:extLst>
        </c:ser>
        <c:ser>
          <c:idx val="3"/>
          <c:order val="3"/>
          <c:tx>
            <c:strRef>
              <c:f>'Figure Inputs'!$A$5</c:f>
              <c:strCache>
                <c:ptCount val="1"/>
                <c:pt idx="0">
                  <c:v>Proposed Recreational ACT (63,143 lb ww)</c:v>
                </c:pt>
              </c:strCache>
            </c:strRef>
          </c:tx>
          <c:spPr>
            <a:ln w="22225" cap="rnd">
              <a:solidFill>
                <a:schemeClr val="tx1"/>
              </a:solidFill>
              <a:prstDash val="dash"/>
              <a:round/>
            </a:ln>
            <a:effectLst/>
          </c:spPr>
          <c:marker>
            <c:symbol val="none"/>
          </c:marker>
          <c:cat>
            <c:strRef>
              <c:f>'Figure Inputs'!$B$1:$M$1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Inputs'!$B$5:$M$5</c:f>
              <c:numCache>
                <c:formatCode>#,##0</c:formatCode>
                <c:ptCount val="12"/>
                <c:pt idx="0">
                  <c:v>63143</c:v>
                </c:pt>
                <c:pt idx="1">
                  <c:v>63143</c:v>
                </c:pt>
                <c:pt idx="2">
                  <c:v>63143</c:v>
                </c:pt>
                <c:pt idx="3">
                  <c:v>63143</c:v>
                </c:pt>
                <c:pt idx="4">
                  <c:v>63143</c:v>
                </c:pt>
                <c:pt idx="5">
                  <c:v>63143</c:v>
                </c:pt>
                <c:pt idx="6">
                  <c:v>63143</c:v>
                </c:pt>
                <c:pt idx="7">
                  <c:v>63143</c:v>
                </c:pt>
                <c:pt idx="8">
                  <c:v>63143</c:v>
                </c:pt>
                <c:pt idx="9">
                  <c:v>63143</c:v>
                </c:pt>
                <c:pt idx="10">
                  <c:v>63143</c:v>
                </c:pt>
                <c:pt idx="11">
                  <c:v>63143</c:v>
                </c:pt>
              </c:numCache>
            </c:numRef>
          </c:val>
          <c:smooth val="0"/>
          <c:extLst>
            <c:ext xmlns:c16="http://schemas.microsoft.com/office/drawing/2014/chart" uri="{C3380CC4-5D6E-409C-BE32-E72D297353CC}">
              <c16:uniqueId val="{00000000-A41C-4AAC-BEF8-D55789C7C73A}"/>
            </c:ext>
          </c:extLst>
        </c:ser>
        <c:ser>
          <c:idx val="4"/>
          <c:order val="4"/>
          <c:tx>
            <c:strRef>
              <c:f>'Figure Inputs'!$A$6</c:f>
              <c:strCache>
                <c:ptCount val="1"/>
                <c:pt idx="0">
                  <c:v>5 Year Average Recreational Landings (126,285 lb ww)</c:v>
                </c:pt>
              </c:strCache>
            </c:strRef>
          </c:tx>
          <c:spPr>
            <a:ln w="22225" cap="rnd">
              <a:solidFill>
                <a:srgbClr val="C00000"/>
              </a:solidFill>
              <a:prstDash val="lgDashDot"/>
              <a:round/>
            </a:ln>
            <a:effectLst/>
          </c:spPr>
          <c:marker>
            <c:symbol val="none"/>
          </c:marker>
          <c:cat>
            <c:strRef>
              <c:f>'Figure Inputs'!$B$1:$M$1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'Figure Inputs'!$B$6:$M$6</c:f>
              <c:numCache>
                <c:formatCode>#,##0</c:formatCode>
                <c:ptCount val="12"/>
                <c:pt idx="0">
                  <c:v>126285</c:v>
                </c:pt>
                <c:pt idx="1">
                  <c:v>126285</c:v>
                </c:pt>
                <c:pt idx="2">
                  <c:v>126285</c:v>
                </c:pt>
                <c:pt idx="3">
                  <c:v>126285</c:v>
                </c:pt>
                <c:pt idx="4">
                  <c:v>126285</c:v>
                </c:pt>
                <c:pt idx="5">
                  <c:v>126285</c:v>
                </c:pt>
                <c:pt idx="6">
                  <c:v>126285</c:v>
                </c:pt>
                <c:pt idx="7">
                  <c:v>126285</c:v>
                </c:pt>
                <c:pt idx="8">
                  <c:v>126285</c:v>
                </c:pt>
                <c:pt idx="9">
                  <c:v>126285</c:v>
                </c:pt>
                <c:pt idx="10">
                  <c:v>126285</c:v>
                </c:pt>
                <c:pt idx="11">
                  <c:v>126285</c:v>
                </c:pt>
              </c:numCache>
            </c:numRef>
          </c:val>
          <c:smooth val="0"/>
          <c:extLst>
            <c:ext xmlns:c16="http://schemas.microsoft.com/office/drawing/2014/chart" uri="{C3380CC4-5D6E-409C-BE32-E72D297353CC}">
              <c16:uniqueId val="{00000001-A41C-4AAC-BEF8-D55789C7C73A}"/>
            </c:ext>
          </c:extLst>
        </c:ser>
        <c:dLbls>
          <c:showLegendKey val="0"/>
          <c:showVal val="0"/>
          <c:showCatName val="0"/>
          <c:showSerName val="0"/>
          <c:showPercent val="0"/>
          <c:showBubbleSize val="0"/>
        </c:dLbls>
        <c:smooth val="0"/>
        <c:axId val="985260096"/>
        <c:axId val="985263840"/>
      </c:lineChart>
      <c:catAx>
        <c:axId val="985260096"/>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b="1"/>
                  <a:t>MONTH</a:t>
                </a:r>
              </a:p>
            </c:rich>
          </c:tx>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5263840"/>
        <c:crosses val="autoZero"/>
        <c:auto val="1"/>
        <c:lblAlgn val="ctr"/>
        <c:lblOffset val="100"/>
        <c:noMultiLvlLbl val="0"/>
      </c:catAx>
      <c:valAx>
        <c:axId val="98526384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t>Recreational Landings (lb ww)</a:t>
                </a:r>
              </a:p>
            </c:rich>
          </c:tx>
          <c:layout>
            <c:manualLayout>
              <c:xMode val="edge"/>
              <c:yMode val="edge"/>
              <c:x val="2.3401293386694551E-2"/>
              <c:y val="0.15090243514618329"/>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85260096"/>
        <c:crosses val="autoZero"/>
        <c:crossBetween val="between"/>
      </c:valAx>
      <c:spPr>
        <a:noFill/>
        <a:ln w="9525">
          <a:solidFill>
            <a:schemeClr val="accent5">
              <a:lumMod val="75000"/>
            </a:schemeClr>
          </a:solidFill>
        </a:ln>
        <a:effectLst/>
      </c:spPr>
    </c:plotArea>
    <c:legend>
      <c:legendPos val="b"/>
      <c:layout>
        <c:manualLayout>
          <c:xMode val="edge"/>
          <c:yMode val="edge"/>
          <c:x val="1.7246967391966208E-3"/>
          <c:y val="0.8772147593365357"/>
          <c:w val="0.9982752499648736"/>
          <c:h val="0.12175653452501406"/>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10</xdr:col>
      <xdr:colOff>304800</xdr:colOff>
      <xdr:row>8</xdr:row>
      <xdr:rowOff>205587</xdr:rowOff>
    </xdr:to>
    <xdr:sp macro="" textlink="">
      <xdr:nvSpPr>
        <xdr:cNvPr id="3075" name="AutoShape 3" descr="Red Snapper"/>
        <xdr:cNvSpPr>
          <a:spLocks noChangeAspect="1" noChangeArrowheads="1"/>
        </xdr:cNvSpPr>
      </xdr:nvSpPr>
      <xdr:spPr bwMode="auto">
        <a:xfrm>
          <a:off x="7315200" y="316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60157</xdr:colOff>
      <xdr:row>23</xdr:row>
      <xdr:rowOff>20051</xdr:rowOff>
    </xdr:from>
    <xdr:to>
      <xdr:col>4</xdr:col>
      <xdr:colOff>1229589</xdr:colOff>
      <xdr:row>24</xdr:row>
      <xdr:rowOff>0</xdr:rowOff>
    </xdr:to>
    <xdr:sp macro="" textlink="">
      <xdr:nvSpPr>
        <xdr:cNvPr id="14" name="Right Triangle 13"/>
        <xdr:cNvSpPr/>
      </xdr:nvSpPr>
      <xdr:spPr>
        <a:xfrm rot="10800000">
          <a:off x="4331524" y="12283489"/>
          <a:ext cx="1169432" cy="337135"/>
        </a:xfrm>
        <a:prstGeom prst="rtTriangle">
          <a:avLst/>
        </a:prstGeom>
        <a:solidFill>
          <a:schemeClr val="tx2">
            <a:lumMod val="75000"/>
          </a:schemeClr>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90743</xdr:colOff>
      <xdr:row>24</xdr:row>
      <xdr:rowOff>80268</xdr:rowOff>
    </xdr:from>
    <xdr:to>
      <xdr:col>13</xdr:col>
      <xdr:colOff>128716</xdr:colOff>
      <xdr:row>42</xdr:row>
      <xdr:rowOff>101672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377032</xdr:colOff>
      <xdr:row>0</xdr:row>
      <xdr:rowOff>178595</xdr:rowOff>
    </xdr:from>
    <xdr:to>
      <xdr:col>18</xdr:col>
      <xdr:colOff>908965</xdr:colOff>
      <xdr:row>4</xdr:row>
      <xdr:rowOff>164274</xdr:rowOff>
    </xdr:to>
    <xdr:pic>
      <xdr:nvPicPr>
        <xdr:cNvPr id="8" name="Picture 7" descr="Black Sea Bass | Department Of Natural Resources Division"/>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848" r="18967"/>
        <a:stretch/>
      </xdr:blipFill>
      <xdr:spPr bwMode="auto">
        <a:xfrm>
          <a:off x="9872266" y="178595"/>
          <a:ext cx="2665136" cy="1343925"/>
        </a:xfrm>
        <a:prstGeom prst="rect">
          <a:avLst/>
        </a:prstGeom>
        <a:solidFill>
          <a:schemeClr val="bg1"/>
        </a:solidFill>
      </xdr:spPr>
    </xdr:pic>
    <xdr:clientData/>
  </xdr:twoCellAnchor>
  <xdr:oneCellAnchor>
    <xdr:from>
      <xdr:col>7</xdr:col>
      <xdr:colOff>0</xdr:colOff>
      <xdr:row>7</xdr:row>
      <xdr:rowOff>0</xdr:rowOff>
    </xdr:from>
    <xdr:ext cx="304800" cy="328295"/>
    <xdr:sp macro="" textlink="">
      <xdr:nvSpPr>
        <xdr:cNvPr id="6" name="AutoShape 3" descr="Red Snapper"/>
        <xdr:cNvSpPr>
          <a:spLocks noChangeAspect="1" noChangeArrowheads="1"/>
        </xdr:cNvSpPr>
      </xdr:nvSpPr>
      <xdr:spPr bwMode="auto">
        <a:xfrm>
          <a:off x="11842750" y="5000625"/>
          <a:ext cx="304800" cy="32829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43"/>
  <sheetViews>
    <sheetView tabSelected="1" zoomScale="151" zoomScaleNormal="151" workbookViewId="0">
      <selection activeCell="B3" sqref="B3:M5"/>
    </sheetView>
  </sheetViews>
  <sheetFormatPr defaultRowHeight="15"/>
  <cols>
    <col min="1" max="1" width="3" style="98" customWidth="1"/>
    <col min="2" max="4" width="9.140625" style="98"/>
    <col min="5" max="16" width="7" style="98" customWidth="1"/>
    <col min="17" max="17" width="8.7109375" style="98" customWidth="1"/>
    <col min="18" max="18" width="9.28515625" style="98" customWidth="1"/>
    <col min="19" max="19" width="15.140625" style="98" customWidth="1"/>
    <col min="20" max="20" width="3" style="98" customWidth="1"/>
  </cols>
  <sheetData>
    <row r="1" spans="1:20" ht="16.5" thickTop="1" thickBot="1">
      <c r="A1" s="89"/>
      <c r="B1" s="89"/>
      <c r="C1" s="89"/>
      <c r="D1" s="89"/>
      <c r="E1" s="89"/>
      <c r="F1" s="89"/>
      <c r="G1" s="89"/>
      <c r="H1" s="89"/>
      <c r="I1" s="89"/>
      <c r="J1" s="89"/>
      <c r="K1" s="89"/>
      <c r="L1" s="89"/>
      <c r="M1" s="89"/>
      <c r="N1" s="89"/>
      <c r="O1" s="89"/>
      <c r="P1" s="89"/>
      <c r="Q1" s="89"/>
      <c r="R1" s="89"/>
      <c r="S1" s="89"/>
      <c r="T1" s="89"/>
    </row>
    <row r="2" spans="1:20" ht="19.5" thickBot="1">
      <c r="A2" s="88"/>
      <c r="B2" s="156" t="s">
        <v>105</v>
      </c>
      <c r="C2" s="157"/>
      <c r="D2" s="157"/>
      <c r="E2" s="157"/>
      <c r="F2" s="157"/>
      <c r="G2" s="157"/>
      <c r="H2" s="157"/>
      <c r="I2" s="157"/>
      <c r="J2" s="157"/>
      <c r="K2" s="157"/>
      <c r="L2" s="157"/>
      <c r="M2" s="158"/>
      <c r="N2" s="88"/>
      <c r="O2" s="88"/>
      <c r="P2" s="88"/>
      <c r="Q2" s="88"/>
      <c r="R2" s="88"/>
      <c r="S2" s="88"/>
      <c r="T2" s="88"/>
    </row>
    <row r="3" spans="1:20" ht="36" customHeight="1">
      <c r="A3" s="88"/>
      <c r="B3" s="55" t="s">
        <v>97</v>
      </c>
      <c r="C3" s="56"/>
      <c r="D3" s="56"/>
      <c r="E3" s="56"/>
      <c r="F3" s="56"/>
      <c r="G3" s="56"/>
      <c r="H3" s="56"/>
      <c r="I3" s="56"/>
      <c r="J3" s="56"/>
      <c r="K3" s="56"/>
      <c r="L3" s="56"/>
      <c r="M3" s="57"/>
      <c r="N3" s="90"/>
      <c r="O3" s="91"/>
      <c r="P3" s="92"/>
      <c r="Q3" s="88"/>
      <c r="R3" s="88"/>
      <c r="S3" s="88"/>
      <c r="T3" s="88"/>
    </row>
    <row r="4" spans="1:20" ht="36" customHeight="1">
      <c r="A4" s="88"/>
      <c r="B4" s="55"/>
      <c r="C4" s="56"/>
      <c r="D4" s="56"/>
      <c r="E4" s="56"/>
      <c r="F4" s="56"/>
      <c r="G4" s="56"/>
      <c r="H4" s="56"/>
      <c r="I4" s="56"/>
      <c r="J4" s="56"/>
      <c r="K4" s="56"/>
      <c r="L4" s="56"/>
      <c r="M4" s="57"/>
      <c r="N4" s="90"/>
      <c r="O4" s="90"/>
      <c r="P4" s="90"/>
      <c r="Q4" s="88"/>
      <c r="R4" s="88"/>
      <c r="S4" s="88"/>
      <c r="T4" s="88"/>
    </row>
    <row r="5" spans="1:20" ht="36" customHeight="1" thickBot="1">
      <c r="A5" s="88"/>
      <c r="B5" s="59"/>
      <c r="C5" s="60"/>
      <c r="D5" s="60"/>
      <c r="E5" s="60"/>
      <c r="F5" s="60"/>
      <c r="G5" s="60"/>
      <c r="H5" s="60"/>
      <c r="I5" s="60"/>
      <c r="J5" s="60"/>
      <c r="K5" s="60"/>
      <c r="L5" s="60"/>
      <c r="M5" s="61"/>
      <c r="N5" s="88"/>
      <c r="O5" s="88"/>
      <c r="P5" s="88"/>
      <c r="Q5" s="88"/>
      <c r="R5" s="88"/>
      <c r="S5" s="88"/>
      <c r="T5" s="88"/>
    </row>
    <row r="6" spans="1:20" ht="8.25" customHeight="1" thickBot="1">
      <c r="A6" s="88"/>
      <c r="B6" s="92"/>
      <c r="C6" s="88"/>
      <c r="D6" s="88"/>
      <c r="E6" s="88"/>
      <c r="F6" s="88"/>
      <c r="G6" s="88"/>
      <c r="H6" s="88"/>
      <c r="I6" s="88"/>
      <c r="J6" s="88"/>
      <c r="K6" s="88"/>
      <c r="L6" s="88"/>
      <c r="M6" s="88"/>
      <c r="N6" s="88"/>
      <c r="O6" s="88"/>
      <c r="P6" s="88"/>
      <c r="Q6" s="88"/>
      <c r="R6" s="88"/>
      <c r="S6" s="88"/>
      <c r="T6" s="88"/>
    </row>
    <row r="7" spans="1:20" ht="9.75" customHeight="1" thickBot="1">
      <c r="A7" s="93"/>
      <c r="B7" s="93"/>
      <c r="C7" s="93"/>
      <c r="D7" s="93"/>
      <c r="E7" s="93"/>
      <c r="F7" s="93"/>
      <c r="G7" s="93"/>
      <c r="H7" s="93"/>
      <c r="I7" s="93"/>
      <c r="J7" s="93"/>
      <c r="K7" s="93"/>
      <c r="L7" s="93"/>
      <c r="M7" s="93"/>
      <c r="N7" s="93"/>
      <c r="O7" s="93"/>
      <c r="P7" s="93"/>
      <c r="Q7" s="93"/>
      <c r="R7" s="93"/>
      <c r="S7" s="93"/>
      <c r="T7" s="93"/>
    </row>
    <row r="8" spans="1:20" s="99" customFormat="1" ht="9" customHeight="1" thickBot="1">
      <c r="A8" s="71"/>
      <c r="B8" s="71"/>
      <c r="C8" s="71"/>
      <c r="D8" s="71"/>
      <c r="E8" s="71"/>
      <c r="F8" s="71"/>
      <c r="G8" s="71"/>
      <c r="H8" s="71"/>
      <c r="I8" s="71"/>
      <c r="J8" s="71"/>
      <c r="K8" s="71"/>
      <c r="L8" s="71"/>
      <c r="M8" s="71"/>
      <c r="N8" s="71"/>
      <c r="O8" s="71"/>
      <c r="P8" s="71"/>
      <c r="Q8" s="71"/>
      <c r="R8" s="71"/>
      <c r="S8" s="71"/>
      <c r="T8" s="71"/>
    </row>
    <row r="9" spans="1:20" s="99" customFormat="1" ht="18" customHeight="1" thickBot="1">
      <c r="A9" s="72"/>
      <c r="B9" s="72"/>
      <c r="C9" s="72"/>
      <c r="D9" s="72"/>
      <c r="E9" s="115" t="s">
        <v>4</v>
      </c>
      <c r="F9" s="115" t="s">
        <v>5</v>
      </c>
      <c r="G9" s="115" t="s">
        <v>6</v>
      </c>
      <c r="H9" s="115" t="s">
        <v>7</v>
      </c>
      <c r="I9" s="115" t="s">
        <v>8</v>
      </c>
      <c r="J9" s="115" t="s">
        <v>9</v>
      </c>
      <c r="K9" s="115" t="s">
        <v>10</v>
      </c>
      <c r="L9" s="115" t="s">
        <v>11</v>
      </c>
      <c r="M9" s="116" t="s">
        <v>12</v>
      </c>
      <c r="N9" s="115" t="s">
        <v>1</v>
      </c>
      <c r="O9" s="115" t="s">
        <v>2</v>
      </c>
      <c r="P9" s="116" t="s">
        <v>3</v>
      </c>
      <c r="Q9" s="72"/>
      <c r="R9" s="72"/>
      <c r="S9" s="155" t="s">
        <v>88</v>
      </c>
      <c r="T9" s="72"/>
    </row>
    <row r="10" spans="1:20" s="99" customFormat="1" ht="12.75" thickBot="1">
      <c r="A10" s="72"/>
      <c r="B10" s="72"/>
      <c r="C10" s="72"/>
      <c r="D10" s="73"/>
      <c r="E10" s="74">
        <v>30</v>
      </c>
      <c r="F10" s="75">
        <v>31</v>
      </c>
      <c r="G10" s="75">
        <v>30</v>
      </c>
      <c r="H10" s="75">
        <v>31</v>
      </c>
      <c r="I10" s="75">
        <v>31</v>
      </c>
      <c r="J10" s="75">
        <v>30</v>
      </c>
      <c r="K10" s="75">
        <v>31</v>
      </c>
      <c r="L10" s="75">
        <v>30</v>
      </c>
      <c r="M10" s="75">
        <v>31</v>
      </c>
      <c r="N10" s="75">
        <v>31</v>
      </c>
      <c r="O10" s="75">
        <v>28</v>
      </c>
      <c r="P10" s="76">
        <v>31</v>
      </c>
      <c r="Q10" s="96" t="s">
        <v>98</v>
      </c>
      <c r="R10" s="72"/>
      <c r="S10" s="110">
        <f>Inputs!N39</f>
        <v>0</v>
      </c>
      <c r="T10" s="72"/>
    </row>
    <row r="11" spans="1:20" s="99" customFormat="1" ht="18.75" customHeight="1" thickBot="1">
      <c r="A11" s="72"/>
      <c r="B11" s="72"/>
      <c r="C11" s="72"/>
      <c r="D11" s="114" t="s">
        <v>101</v>
      </c>
      <c r="E11" s="77">
        <v>0</v>
      </c>
      <c r="F11" s="77">
        <v>0</v>
      </c>
      <c r="G11" s="77">
        <v>0</v>
      </c>
      <c r="H11" s="77">
        <v>0</v>
      </c>
      <c r="I11" s="77">
        <v>0</v>
      </c>
      <c r="J11" s="77">
        <v>0</v>
      </c>
      <c r="K11" s="77">
        <v>0</v>
      </c>
      <c r="L11" s="77">
        <v>0</v>
      </c>
      <c r="M11" s="77">
        <v>0</v>
      </c>
      <c r="N11" s="77">
        <v>0</v>
      </c>
      <c r="O11" s="77">
        <v>0</v>
      </c>
      <c r="P11" s="77">
        <v>0</v>
      </c>
      <c r="Q11" s="96" t="s">
        <v>99</v>
      </c>
      <c r="R11" s="72"/>
      <c r="S11" s="111"/>
      <c r="T11" s="72"/>
    </row>
    <row r="12" spans="1:20" s="99" customFormat="1" ht="12.75" thickBot="1">
      <c r="A12" s="72"/>
      <c r="B12" s="72"/>
      <c r="C12" s="72"/>
      <c r="D12" s="78"/>
      <c r="E12" s="79">
        <f>IF(ISNUMBER(Inputs!B39/Inputs!B3),Inputs!B39/Inputs!B3,0%)</f>
        <v>0</v>
      </c>
      <c r="F12" s="80">
        <f>IF(ISNUMBER(Inputs!C39/Inputs!C3),Inputs!C39/Inputs!C3,0%)</f>
        <v>0</v>
      </c>
      <c r="G12" s="80">
        <f>IF(ISNUMBER(Inputs!D39/Inputs!D3),Inputs!D39/Inputs!D3,0%)</f>
        <v>0</v>
      </c>
      <c r="H12" s="80">
        <f>IF(ISNUMBER(Inputs!E39/Inputs!E3),Inputs!E39/Inputs!E3,0%)</f>
        <v>0</v>
      </c>
      <c r="I12" s="80">
        <f>IF(ISNUMBER(Inputs!F39/Inputs!F3),Inputs!F39/Inputs!F3,0%)</f>
        <v>0</v>
      </c>
      <c r="J12" s="80">
        <f>IF(ISNUMBER(Inputs!G39/Inputs!G3),Inputs!G39/Inputs!G3,0%)</f>
        <v>0</v>
      </c>
      <c r="K12" s="80">
        <f>IF(ISNUMBER(Inputs!H39/Inputs!H3),Inputs!H39/Inputs!H3,0%)</f>
        <v>0</v>
      </c>
      <c r="L12" s="80">
        <f>IF(ISNUMBER(Inputs!I39/Inputs!I3),Inputs!I39/Inputs!I3,0%)</f>
        <v>0</v>
      </c>
      <c r="M12" s="80">
        <f>IF(ISNUMBER(Inputs!J39/Inputs!J3),Inputs!J39/Inputs!J3,0%)</f>
        <v>0</v>
      </c>
      <c r="N12" s="80">
        <f>IF(ISNUMBER(Inputs!K39/Inputs!K3),Inputs!K39/Inputs!K3,0%)</f>
        <v>0</v>
      </c>
      <c r="O12" s="80">
        <f>IF(ISNUMBER(Inputs!L39/Inputs!L3),Inputs!L39/Inputs!L3,0%)</f>
        <v>0</v>
      </c>
      <c r="P12" s="81">
        <f>IF(ISNUMBER(Inputs!M39/Inputs!M3),Inputs!M39/Inputs!M3,0%)</f>
        <v>0</v>
      </c>
      <c r="Q12" s="96" t="s">
        <v>100</v>
      </c>
      <c r="R12" s="72"/>
      <c r="S12" s="112"/>
      <c r="T12" s="72"/>
    </row>
    <row r="13" spans="1:20" s="99" customFormat="1" ht="6" customHeight="1" thickBot="1">
      <c r="A13" s="72"/>
      <c r="B13" s="72"/>
      <c r="C13" s="72"/>
      <c r="D13" s="72"/>
      <c r="E13" s="72"/>
      <c r="F13" s="72"/>
      <c r="G13" s="72"/>
      <c r="H13" s="72"/>
      <c r="I13" s="72"/>
      <c r="J13" s="72"/>
      <c r="K13" s="72"/>
      <c r="L13" s="72"/>
      <c r="M13" s="72"/>
      <c r="N13" s="72"/>
      <c r="O13" s="72"/>
      <c r="P13" s="72"/>
      <c r="Q13" s="72"/>
      <c r="R13" s="72"/>
      <c r="S13" s="72"/>
      <c r="T13" s="72"/>
    </row>
    <row r="14" spans="1:20" s="100" customFormat="1" ht="24.75" customHeight="1" thickBot="1">
      <c r="A14" s="72"/>
      <c r="B14" s="72"/>
      <c r="C14" s="72"/>
      <c r="D14" s="73"/>
      <c r="E14" s="82"/>
      <c r="F14" s="82"/>
      <c r="G14" s="82"/>
      <c r="H14" s="82"/>
      <c r="I14" s="72"/>
      <c r="J14" s="72"/>
      <c r="K14" s="72"/>
      <c r="L14" s="72"/>
      <c r="M14" s="73"/>
      <c r="N14" s="114" t="s">
        <v>102</v>
      </c>
      <c r="O14" s="83" t="s">
        <v>26</v>
      </c>
      <c r="P14" s="84"/>
      <c r="Q14" s="85"/>
      <c r="R14" s="86"/>
      <c r="S14" s="86"/>
      <c r="T14" s="72"/>
    </row>
    <row r="15" spans="1:20" s="100" customFormat="1" ht="6" customHeight="1" thickBot="1">
      <c r="A15" s="72"/>
      <c r="B15" s="72"/>
      <c r="C15" s="72"/>
      <c r="D15" s="73"/>
      <c r="E15" s="82"/>
      <c r="F15" s="82"/>
      <c r="G15" s="82"/>
      <c r="H15" s="82"/>
      <c r="I15" s="72"/>
      <c r="J15" s="72"/>
      <c r="K15" s="72"/>
      <c r="L15" s="72"/>
      <c r="M15" s="73"/>
      <c r="N15" s="73"/>
      <c r="O15" s="86"/>
      <c r="P15" s="86"/>
      <c r="Q15" s="86"/>
      <c r="R15" s="86"/>
      <c r="S15" s="86"/>
      <c r="T15" s="72"/>
    </row>
    <row r="16" spans="1:20" s="100" customFormat="1" ht="24.75" customHeight="1" thickBot="1">
      <c r="A16" s="72"/>
      <c r="B16" s="72"/>
      <c r="C16" s="72"/>
      <c r="D16" s="73"/>
      <c r="E16" s="82"/>
      <c r="F16" s="82"/>
      <c r="G16" s="82"/>
      <c r="H16" s="82"/>
      <c r="I16" s="72"/>
      <c r="J16" s="72"/>
      <c r="K16" s="72"/>
      <c r="L16" s="72"/>
      <c r="M16" s="73"/>
      <c r="N16" s="114" t="s">
        <v>103</v>
      </c>
      <c r="O16" s="87">
        <v>7</v>
      </c>
      <c r="P16" s="62" t="s">
        <v>90</v>
      </c>
      <c r="Q16" s="62"/>
      <c r="R16" s="62"/>
      <c r="S16" s="62"/>
      <c r="T16" s="72"/>
    </row>
    <row r="17" spans="1:20" s="99" customFormat="1" ht="6" customHeight="1" thickBot="1">
      <c r="A17" s="72"/>
      <c r="B17" s="72"/>
      <c r="C17" s="72"/>
      <c r="D17" s="72"/>
      <c r="E17" s="72"/>
      <c r="F17" s="72"/>
      <c r="G17" s="82"/>
      <c r="H17" s="72"/>
      <c r="I17" s="72"/>
      <c r="J17" s="72"/>
      <c r="K17" s="72"/>
      <c r="L17" s="72"/>
      <c r="M17" s="72"/>
      <c r="N17" s="72"/>
      <c r="O17" s="72"/>
      <c r="P17" s="72"/>
      <c r="Q17" s="72"/>
      <c r="R17" s="72"/>
      <c r="S17" s="72"/>
      <c r="T17" s="72"/>
    </row>
    <row r="18" spans="1:20" s="100" customFormat="1" ht="24.75" customHeight="1" thickBot="1">
      <c r="A18" s="72"/>
      <c r="B18" s="72"/>
      <c r="C18" s="72"/>
      <c r="D18" s="73"/>
      <c r="E18" s="82"/>
      <c r="F18" s="82"/>
      <c r="G18" s="82"/>
      <c r="H18" s="82"/>
      <c r="I18" s="72"/>
      <c r="J18" s="72"/>
      <c r="K18" s="72"/>
      <c r="L18" s="72"/>
      <c r="M18" s="73"/>
      <c r="N18" s="73"/>
      <c r="O18" s="114" t="s">
        <v>104</v>
      </c>
      <c r="P18" s="87">
        <v>13</v>
      </c>
      <c r="Q18" s="62" t="s">
        <v>89</v>
      </c>
      <c r="R18" s="62"/>
      <c r="S18" s="62"/>
      <c r="T18" s="72"/>
    </row>
    <row r="19" spans="1:20" ht="6.75" customHeight="1" thickBot="1">
      <c r="A19" s="95"/>
      <c r="B19" s="95"/>
      <c r="C19" s="95"/>
      <c r="D19" s="95"/>
      <c r="E19" s="95"/>
      <c r="F19" s="95"/>
      <c r="G19" s="95"/>
      <c r="H19" s="95"/>
      <c r="I19" s="95"/>
      <c r="J19" s="95"/>
      <c r="K19" s="95"/>
      <c r="L19" s="95"/>
      <c r="M19" s="95"/>
      <c r="N19" s="95"/>
      <c r="O19" s="95"/>
      <c r="P19" s="95"/>
      <c r="Q19" s="95"/>
      <c r="R19" s="95"/>
      <c r="S19" s="95"/>
      <c r="T19" s="95"/>
    </row>
    <row r="20" spans="1:20" ht="26.25" customHeight="1" thickBot="1">
      <c r="A20" s="153" t="s">
        <v>91</v>
      </c>
      <c r="B20" s="153"/>
      <c r="C20" s="153"/>
      <c r="D20" s="154"/>
      <c r="E20" s="115" t="s">
        <v>4</v>
      </c>
      <c r="F20" s="115" t="s">
        <v>5</v>
      </c>
      <c r="G20" s="115" t="s">
        <v>6</v>
      </c>
      <c r="H20" s="115" t="s">
        <v>7</v>
      </c>
      <c r="I20" s="115" t="s">
        <v>8</v>
      </c>
      <c r="J20" s="115" t="s">
        <v>9</v>
      </c>
      <c r="K20" s="115" t="s">
        <v>10</v>
      </c>
      <c r="L20" s="115" t="s">
        <v>11</v>
      </c>
      <c r="M20" s="115" t="s">
        <v>12</v>
      </c>
      <c r="N20" s="115" t="s">
        <v>1</v>
      </c>
      <c r="O20" s="115" t="s">
        <v>2</v>
      </c>
      <c r="P20" s="115" t="s">
        <v>3</v>
      </c>
      <c r="Q20" s="116" t="s">
        <v>23</v>
      </c>
      <c r="R20" s="95"/>
      <c r="S20" s="95"/>
      <c r="T20" s="95"/>
    </row>
    <row r="21" spans="1:20" s="22" customFormat="1" ht="23.25" customHeight="1" thickBot="1">
      <c r="A21" s="95"/>
      <c r="B21" s="97"/>
      <c r="C21" s="97"/>
      <c r="D21" s="113" t="s">
        <v>58</v>
      </c>
      <c r="E21" s="101">
        <f>Inputs!B44</f>
        <v>10380</v>
      </c>
      <c r="F21" s="102">
        <f>Inputs!C44</f>
        <v>15874.032786885246</v>
      </c>
      <c r="G21" s="102">
        <f>Inputs!D44</f>
        <v>15361.967213114754</v>
      </c>
      <c r="H21" s="102">
        <f>Inputs!E44</f>
        <v>8877</v>
      </c>
      <c r="I21" s="102">
        <f>Inputs!F44</f>
        <v>8877</v>
      </c>
      <c r="J21" s="102">
        <f>Inputs!G44</f>
        <v>7525.5737704918038</v>
      </c>
      <c r="K21" s="102">
        <f>Inputs!H44</f>
        <v>7776.4262295081962</v>
      </c>
      <c r="L21" s="102">
        <f>Inputs!I44</f>
        <v>6362.4590163934427</v>
      </c>
      <c r="M21" s="102">
        <f>Inputs!J44</f>
        <v>6574.5409836065573</v>
      </c>
      <c r="N21" s="102">
        <f>Inputs!K44</f>
        <v>10864.186440677966</v>
      </c>
      <c r="O21" s="102">
        <f>Inputs!L44</f>
        <v>9812.8135593220341</v>
      </c>
      <c r="P21" s="102">
        <f>Inputs!M44</f>
        <v>10726</v>
      </c>
      <c r="Q21" s="103">
        <f>SUM(E21:P21)</f>
        <v>119012</v>
      </c>
      <c r="R21" s="95"/>
      <c r="S21" s="95"/>
      <c r="T21" s="95"/>
    </row>
    <row r="22" spans="1:20" s="22" customFormat="1" ht="23.25" customHeight="1" thickBot="1">
      <c r="A22" s="95"/>
      <c r="B22" s="97"/>
      <c r="C22" s="97"/>
      <c r="D22" s="113" t="s">
        <v>49</v>
      </c>
      <c r="E22" s="104">
        <f>Inputs!B46</f>
        <v>11551.967213114754</v>
      </c>
      <c r="F22" s="105">
        <f>Inputs!C46</f>
        <v>18253.409836065573</v>
      </c>
      <c r="G22" s="105">
        <f>Inputs!D46</f>
        <v>17664.590163934427</v>
      </c>
      <c r="H22" s="105">
        <f>Inputs!E46</f>
        <v>9561.5</v>
      </c>
      <c r="I22" s="105">
        <f>Inputs!F46</f>
        <v>9561.5</v>
      </c>
      <c r="J22" s="105">
        <f>Inputs!G46</f>
        <v>9133.2786885245914</v>
      </c>
      <c r="K22" s="105">
        <f>Inputs!H46</f>
        <v>9437.7213114754104</v>
      </c>
      <c r="L22" s="105">
        <f>Inputs!I46</f>
        <v>8627.2131147540986</v>
      </c>
      <c r="M22" s="105">
        <f>Inputs!J46</f>
        <v>8914.7868852459014</v>
      </c>
      <c r="N22" s="105">
        <f>Inputs!K46</f>
        <v>13858.576271186441</v>
      </c>
      <c r="O22" s="105">
        <f>Inputs!L46</f>
        <v>12517.423728813559</v>
      </c>
      <c r="P22" s="105">
        <f>Inputs!M46</f>
        <v>11937.032786885246</v>
      </c>
      <c r="Q22" s="106">
        <f t="shared" ref="Q22:Q23" si="0">SUM(E22:P22)</f>
        <v>141019</v>
      </c>
      <c r="R22" s="95"/>
      <c r="S22" s="95"/>
      <c r="T22" s="95"/>
    </row>
    <row r="23" spans="1:20" s="22" customFormat="1" ht="23.25" customHeight="1" thickBot="1">
      <c r="A23" s="95"/>
      <c r="B23" s="97"/>
      <c r="C23" s="97"/>
      <c r="D23" s="113" t="s">
        <v>50</v>
      </c>
      <c r="E23" s="107">
        <f>Inputs!B48</f>
        <v>12723.934426229509</v>
      </c>
      <c r="F23" s="108">
        <f>Inputs!C48</f>
        <v>20632.7868852459</v>
      </c>
      <c r="G23" s="108">
        <f>Inputs!D48</f>
        <v>19967.2131147541</v>
      </c>
      <c r="H23" s="108">
        <f>Inputs!E48</f>
        <v>10245.5</v>
      </c>
      <c r="I23" s="108">
        <f>Inputs!F48</f>
        <v>10245.5</v>
      </c>
      <c r="J23" s="108">
        <f>Inputs!G48</f>
        <v>10741.475409836066</v>
      </c>
      <c r="K23" s="108">
        <f>Inputs!H48</f>
        <v>11099.524590163934</v>
      </c>
      <c r="L23" s="108">
        <f>Inputs!I48</f>
        <v>10891.967213114754</v>
      </c>
      <c r="M23" s="108">
        <f>Inputs!J48</f>
        <v>11255.032786885246</v>
      </c>
      <c r="N23" s="108">
        <f>Inputs!K48</f>
        <v>16853.491525423728</v>
      </c>
      <c r="O23" s="108">
        <f>Inputs!L48</f>
        <v>15222.508474576271</v>
      </c>
      <c r="P23" s="108">
        <f>Inputs!M48</f>
        <v>13148.065573770491</v>
      </c>
      <c r="Q23" s="109">
        <f t="shared" si="0"/>
        <v>163026.99999999997</v>
      </c>
      <c r="R23" s="95"/>
      <c r="S23" s="95"/>
      <c r="T23" s="95"/>
    </row>
    <row r="24" spans="1:20">
      <c r="A24" s="94"/>
      <c r="B24" s="94"/>
      <c r="C24" s="94"/>
      <c r="D24" s="94"/>
      <c r="E24" s="94"/>
      <c r="F24" s="94"/>
      <c r="G24" s="94"/>
      <c r="H24" s="94"/>
      <c r="I24" s="94"/>
      <c r="J24" s="94"/>
      <c r="K24" s="94"/>
      <c r="L24" s="94"/>
      <c r="M24" s="94"/>
      <c r="N24" s="94"/>
      <c r="O24" s="94"/>
      <c r="P24" s="94"/>
      <c r="Q24" s="94"/>
      <c r="R24" s="94"/>
      <c r="S24" s="94"/>
      <c r="T24" s="94"/>
    </row>
    <row r="25" spans="1:20" ht="8.25" customHeight="1">
      <c r="A25" s="91"/>
      <c r="B25" s="91"/>
      <c r="C25" s="91"/>
      <c r="D25" s="91"/>
      <c r="E25" s="91"/>
      <c r="F25" s="91"/>
      <c r="G25" s="91"/>
      <c r="H25" s="91"/>
      <c r="I25" s="91"/>
      <c r="J25" s="91"/>
      <c r="K25" s="91"/>
      <c r="L25" s="91"/>
      <c r="M25" s="91"/>
      <c r="N25" s="91"/>
      <c r="O25" s="63" t="s">
        <v>51</v>
      </c>
      <c r="P25" s="63"/>
      <c r="Q25" s="63"/>
      <c r="R25" s="63"/>
      <c r="S25" s="63"/>
      <c r="T25" s="91"/>
    </row>
    <row r="26" spans="1:20" ht="15" customHeight="1" thickBot="1">
      <c r="A26" s="91"/>
      <c r="B26" s="91"/>
      <c r="C26" s="91"/>
      <c r="D26" s="91"/>
      <c r="E26" s="91"/>
      <c r="F26" s="91"/>
      <c r="G26" s="91"/>
      <c r="H26" s="91"/>
      <c r="I26" s="91"/>
      <c r="J26" s="91"/>
      <c r="K26" s="91"/>
      <c r="L26" s="91"/>
      <c r="M26" s="91"/>
      <c r="N26" s="91"/>
      <c r="O26" s="63"/>
      <c r="P26" s="63"/>
      <c r="Q26" s="63"/>
      <c r="R26" s="63"/>
      <c r="S26" s="63"/>
      <c r="T26" s="91"/>
    </row>
    <row r="27" spans="1:20" ht="15" customHeight="1">
      <c r="A27" s="91"/>
      <c r="B27" s="91"/>
      <c r="C27" s="91"/>
      <c r="D27" s="91"/>
      <c r="E27" s="91"/>
      <c r="F27" s="91"/>
      <c r="G27" s="91"/>
      <c r="H27" s="91"/>
      <c r="I27" s="91"/>
      <c r="J27" s="91"/>
      <c r="K27" s="91"/>
      <c r="L27" s="91"/>
      <c r="M27" s="91"/>
      <c r="N27" s="91"/>
      <c r="O27" s="117">
        <f>'Closure Dates'!P2</f>
        <v>46281</v>
      </c>
      <c r="P27" s="118"/>
      <c r="Q27" s="119"/>
      <c r="R27" s="64"/>
      <c r="S27" s="126">
        <f>'Closure Dates'!P8</f>
        <v>168</v>
      </c>
      <c r="T27" s="91"/>
    </row>
    <row r="28" spans="1:20" ht="15" customHeight="1">
      <c r="A28" s="91"/>
      <c r="B28" s="91"/>
      <c r="C28" s="91"/>
      <c r="D28" s="91"/>
      <c r="E28" s="91"/>
      <c r="F28" s="91"/>
      <c r="G28" s="91"/>
      <c r="H28" s="91"/>
      <c r="I28" s="91"/>
      <c r="J28" s="91"/>
      <c r="K28" s="91"/>
      <c r="L28" s="91"/>
      <c r="M28" s="91"/>
      <c r="N28" s="91"/>
      <c r="O28" s="120"/>
      <c r="P28" s="121"/>
      <c r="Q28" s="122"/>
      <c r="R28" s="65"/>
      <c r="S28" s="127"/>
      <c r="T28" s="91"/>
    </row>
    <row r="29" spans="1:20" ht="15" customHeight="1" thickBot="1">
      <c r="A29" s="91"/>
      <c r="B29" s="91"/>
      <c r="C29" s="91"/>
      <c r="D29" s="91"/>
      <c r="E29" s="91"/>
      <c r="F29" s="91"/>
      <c r="G29" s="91"/>
      <c r="H29" s="91"/>
      <c r="I29" s="91"/>
      <c r="J29" s="91"/>
      <c r="K29" s="91"/>
      <c r="L29" s="91"/>
      <c r="M29" s="91"/>
      <c r="N29" s="91"/>
      <c r="O29" s="123"/>
      <c r="P29" s="124"/>
      <c r="Q29" s="125"/>
      <c r="R29" s="65"/>
      <c r="S29" s="128"/>
      <c r="T29" s="91"/>
    </row>
    <row r="30" spans="1:20" ht="15" customHeight="1" thickBot="1">
      <c r="A30" s="91"/>
      <c r="B30" s="91"/>
      <c r="C30" s="91"/>
      <c r="D30" s="91"/>
      <c r="E30" s="91"/>
      <c r="F30" s="91"/>
      <c r="G30" s="91"/>
      <c r="H30" s="91"/>
      <c r="I30" s="91"/>
      <c r="J30" s="91"/>
      <c r="K30" s="91"/>
      <c r="L30" s="91"/>
      <c r="M30" s="91"/>
      <c r="N30" s="91"/>
      <c r="O30" s="66" t="s">
        <v>56</v>
      </c>
      <c r="P30" s="67"/>
      <c r="Q30" s="68"/>
      <c r="R30" s="65"/>
      <c r="S30" s="69" t="s">
        <v>38</v>
      </c>
      <c r="T30" s="91"/>
    </row>
    <row r="31" spans="1:20" ht="15" customHeight="1">
      <c r="A31" s="91"/>
      <c r="B31" s="91"/>
      <c r="C31" s="91"/>
      <c r="D31" s="91"/>
      <c r="E31" s="91"/>
      <c r="F31" s="91"/>
      <c r="G31" s="91"/>
      <c r="H31" s="91"/>
      <c r="I31" s="91"/>
      <c r="J31" s="91"/>
      <c r="K31" s="91"/>
      <c r="L31" s="91"/>
      <c r="M31" s="91"/>
      <c r="N31" s="91"/>
      <c r="O31" s="58"/>
      <c r="P31" s="65"/>
      <c r="Q31" s="65"/>
      <c r="R31" s="65"/>
      <c r="S31" s="65"/>
      <c r="T31" s="91"/>
    </row>
    <row r="32" spans="1:20" ht="30" customHeight="1" thickBot="1">
      <c r="A32" s="91"/>
      <c r="B32" s="91"/>
      <c r="C32" s="91"/>
      <c r="D32" s="91"/>
      <c r="E32" s="91"/>
      <c r="F32" s="91"/>
      <c r="G32" s="91"/>
      <c r="H32" s="91"/>
      <c r="I32" s="91"/>
      <c r="J32" s="91"/>
      <c r="K32" s="91"/>
      <c r="L32" s="91"/>
      <c r="M32" s="91"/>
      <c r="N32" s="91"/>
      <c r="O32" s="63" t="s">
        <v>52</v>
      </c>
      <c r="P32" s="63"/>
      <c r="Q32" s="63"/>
      <c r="R32" s="63"/>
      <c r="S32" s="63"/>
      <c r="T32" s="91"/>
    </row>
    <row r="33" spans="1:20" ht="15" customHeight="1">
      <c r="A33" s="91"/>
      <c r="B33" s="91"/>
      <c r="C33" s="91"/>
      <c r="D33" s="91"/>
      <c r="E33" s="91"/>
      <c r="F33" s="91"/>
      <c r="G33" s="91"/>
      <c r="H33" s="91"/>
      <c r="I33" s="91"/>
      <c r="J33" s="91"/>
      <c r="K33" s="91"/>
      <c r="L33" s="91"/>
      <c r="M33" s="91"/>
      <c r="N33" s="91"/>
      <c r="O33" s="132">
        <f>'Closure Dates'!Q2</f>
        <v>46254</v>
      </c>
      <c r="P33" s="133"/>
      <c r="Q33" s="134"/>
      <c r="R33" s="64"/>
      <c r="S33" s="129">
        <f>'Closure Dates'!Q8</f>
        <v>141</v>
      </c>
      <c r="T33" s="91"/>
    </row>
    <row r="34" spans="1:20" ht="15" customHeight="1">
      <c r="A34" s="91"/>
      <c r="B34" s="91"/>
      <c r="C34" s="91"/>
      <c r="D34" s="91"/>
      <c r="E34" s="91"/>
      <c r="F34" s="91"/>
      <c r="G34" s="91"/>
      <c r="H34" s="91"/>
      <c r="I34" s="91"/>
      <c r="J34" s="91"/>
      <c r="K34" s="91"/>
      <c r="L34" s="91"/>
      <c r="M34" s="91"/>
      <c r="N34" s="91"/>
      <c r="O34" s="135"/>
      <c r="P34" s="136"/>
      <c r="Q34" s="137"/>
      <c r="R34" s="65"/>
      <c r="S34" s="130"/>
      <c r="T34" s="91"/>
    </row>
    <row r="35" spans="1:20" ht="15" customHeight="1" thickBot="1">
      <c r="A35" s="91"/>
      <c r="B35" s="91"/>
      <c r="C35" s="91"/>
      <c r="D35" s="91"/>
      <c r="E35" s="91"/>
      <c r="F35" s="91"/>
      <c r="G35" s="91"/>
      <c r="H35" s="91"/>
      <c r="I35" s="91"/>
      <c r="J35" s="91"/>
      <c r="K35" s="91"/>
      <c r="L35" s="91"/>
      <c r="M35" s="91"/>
      <c r="N35" s="91"/>
      <c r="O35" s="138"/>
      <c r="P35" s="139"/>
      <c r="Q35" s="140"/>
      <c r="R35" s="65"/>
      <c r="S35" s="131"/>
      <c r="T35" s="91"/>
    </row>
    <row r="36" spans="1:20" ht="15" customHeight="1" thickBot="1">
      <c r="A36" s="91"/>
      <c r="B36" s="91"/>
      <c r="C36" s="91"/>
      <c r="D36" s="91"/>
      <c r="E36" s="91"/>
      <c r="F36" s="91"/>
      <c r="G36" s="91"/>
      <c r="H36" s="91"/>
      <c r="I36" s="91"/>
      <c r="J36" s="91"/>
      <c r="K36" s="91"/>
      <c r="L36" s="91"/>
      <c r="M36" s="91"/>
      <c r="N36" s="91"/>
      <c r="O36" s="66" t="s">
        <v>56</v>
      </c>
      <c r="P36" s="67"/>
      <c r="Q36" s="68"/>
      <c r="R36" s="65"/>
      <c r="S36" s="69" t="s">
        <v>38</v>
      </c>
      <c r="T36" s="91"/>
    </row>
    <row r="37" spans="1:20" ht="15.75" customHeight="1">
      <c r="A37" s="91"/>
      <c r="B37" s="91"/>
      <c r="C37" s="91"/>
      <c r="D37" s="91"/>
      <c r="E37" s="91"/>
      <c r="F37" s="91"/>
      <c r="G37" s="91"/>
      <c r="H37" s="91"/>
      <c r="I37" s="91"/>
      <c r="J37" s="91"/>
      <c r="K37" s="91"/>
      <c r="L37" s="91"/>
      <c r="M37" s="91"/>
      <c r="N37" s="91"/>
      <c r="O37" s="63" t="s">
        <v>57</v>
      </c>
      <c r="P37" s="63"/>
      <c r="Q37" s="63"/>
      <c r="R37" s="63"/>
      <c r="S37" s="63"/>
      <c r="T37" s="91"/>
    </row>
    <row r="38" spans="1:20" ht="15" customHeight="1" thickBot="1">
      <c r="A38" s="91"/>
      <c r="B38" s="91"/>
      <c r="C38" s="91"/>
      <c r="D38" s="91"/>
      <c r="E38" s="91"/>
      <c r="F38" s="91"/>
      <c r="G38" s="91"/>
      <c r="H38" s="91"/>
      <c r="I38" s="91"/>
      <c r="J38" s="91"/>
      <c r="K38" s="91"/>
      <c r="L38" s="91"/>
      <c r="M38" s="91"/>
      <c r="N38" s="91"/>
      <c r="O38" s="63"/>
      <c r="P38" s="63"/>
      <c r="Q38" s="63"/>
      <c r="R38" s="63"/>
      <c r="S38" s="63"/>
      <c r="T38" s="91"/>
    </row>
    <row r="39" spans="1:20" ht="15" customHeight="1">
      <c r="A39" s="91"/>
      <c r="B39" s="91"/>
      <c r="C39" s="91"/>
      <c r="D39" s="91"/>
      <c r="E39" s="91"/>
      <c r="F39" s="91"/>
      <c r="G39" s="91"/>
      <c r="H39" s="91"/>
      <c r="I39" s="91"/>
      <c r="J39" s="91"/>
      <c r="K39" s="91"/>
      <c r="L39" s="91"/>
      <c r="M39" s="91"/>
      <c r="N39" s="91"/>
      <c r="O39" s="141">
        <f>'Closure Dates'!R2</f>
        <v>46233</v>
      </c>
      <c r="P39" s="142"/>
      <c r="Q39" s="143"/>
      <c r="R39" s="64"/>
      <c r="S39" s="150">
        <f>'Closure Dates'!R8</f>
        <v>120</v>
      </c>
      <c r="T39" s="91"/>
    </row>
    <row r="40" spans="1:20" ht="15" customHeight="1">
      <c r="A40" s="91"/>
      <c r="B40" s="91"/>
      <c r="C40" s="91"/>
      <c r="D40" s="91"/>
      <c r="E40" s="91"/>
      <c r="F40" s="91"/>
      <c r="G40" s="91"/>
      <c r="H40" s="91"/>
      <c r="I40" s="91"/>
      <c r="J40" s="91"/>
      <c r="K40" s="91"/>
      <c r="L40" s="91"/>
      <c r="M40" s="91"/>
      <c r="N40" s="91"/>
      <c r="O40" s="144"/>
      <c r="P40" s="145"/>
      <c r="Q40" s="146"/>
      <c r="R40" s="64"/>
      <c r="S40" s="151"/>
      <c r="T40" s="91"/>
    </row>
    <row r="41" spans="1:20" ht="15" customHeight="1" thickBot="1">
      <c r="A41" s="91"/>
      <c r="B41" s="91"/>
      <c r="C41" s="91"/>
      <c r="D41" s="91"/>
      <c r="E41" s="91"/>
      <c r="F41" s="91"/>
      <c r="G41" s="91"/>
      <c r="H41" s="91"/>
      <c r="I41" s="91"/>
      <c r="J41" s="91"/>
      <c r="K41" s="91"/>
      <c r="L41" s="91"/>
      <c r="M41" s="91"/>
      <c r="N41" s="91"/>
      <c r="O41" s="147"/>
      <c r="P41" s="148"/>
      <c r="Q41" s="149"/>
      <c r="R41" s="65"/>
      <c r="S41" s="152"/>
      <c r="T41" s="91"/>
    </row>
    <row r="42" spans="1:20" ht="15" customHeight="1" thickBot="1">
      <c r="A42" s="91"/>
      <c r="B42" s="91"/>
      <c r="C42" s="91"/>
      <c r="D42" s="91"/>
      <c r="E42" s="91"/>
      <c r="F42" s="91"/>
      <c r="G42" s="91"/>
      <c r="H42" s="91"/>
      <c r="I42" s="91"/>
      <c r="J42" s="91"/>
      <c r="K42" s="91"/>
      <c r="L42" s="91"/>
      <c r="M42" s="91"/>
      <c r="N42" s="91"/>
      <c r="O42" s="66" t="s">
        <v>56</v>
      </c>
      <c r="P42" s="67"/>
      <c r="Q42" s="68"/>
      <c r="R42" s="65"/>
      <c r="S42" s="69" t="s">
        <v>38</v>
      </c>
      <c r="T42" s="91"/>
    </row>
    <row r="43" spans="1:20" ht="15" customHeight="1">
      <c r="A43" s="91"/>
      <c r="B43" s="91"/>
      <c r="C43" s="91"/>
      <c r="D43" s="91"/>
      <c r="E43" s="91"/>
      <c r="F43" s="91"/>
      <c r="G43" s="91"/>
      <c r="H43" s="91"/>
      <c r="I43" s="91"/>
      <c r="J43" s="91"/>
      <c r="K43" s="91"/>
      <c r="L43" s="91"/>
      <c r="M43" s="91"/>
      <c r="N43" s="91"/>
      <c r="O43" s="58"/>
      <c r="P43" s="70"/>
      <c r="Q43" s="70"/>
      <c r="R43" s="70"/>
      <c r="S43" s="70"/>
      <c r="T43" s="91"/>
    </row>
  </sheetData>
  <sheetProtection algorithmName="SHA-512" hashValue="JaPeHAyw8uplFkONVoCV/abRStcefTHPqaelE9w0CqgzkxsdTohF4TpJ9j1VJknOMFa1VfzOVg/yz3oiLywAZg==" saltValue="nm15psG54XiM65r9SBeVfw==" spinCount="100000" sheet="1" objects="1" scenarios="1"/>
  <mergeCells count="19">
    <mergeCell ref="O30:Q30"/>
    <mergeCell ref="Q18:S18"/>
    <mergeCell ref="P16:S16"/>
    <mergeCell ref="O14:Q14"/>
    <mergeCell ref="O39:Q41"/>
    <mergeCell ref="S39:S41"/>
    <mergeCell ref="O42:Q42"/>
    <mergeCell ref="B2:M2"/>
    <mergeCell ref="B3:M5"/>
    <mergeCell ref="A20:D20"/>
    <mergeCell ref="O36:Q36"/>
    <mergeCell ref="O37:S38"/>
    <mergeCell ref="O32:S32"/>
    <mergeCell ref="O33:Q35"/>
    <mergeCell ref="S33:S35"/>
    <mergeCell ref="S10:S12"/>
    <mergeCell ref="O25:S26"/>
    <mergeCell ref="O27:Q29"/>
    <mergeCell ref="S27:S29"/>
  </mergeCells>
  <conditionalFormatting sqref="E12:P12">
    <cfRule type="cellIs" dxfId="2" priority="11" operator="equal">
      <formula>1</formula>
    </cfRule>
    <cfRule type="cellIs" dxfId="1" priority="12" operator="between">
      <formula>0.00001</formula>
      <formula>0.99999</formula>
    </cfRule>
    <cfRule type="cellIs" dxfId="0" priority="13" operator="equal">
      <formula>0</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Inputs!$B$4:$B$35</xm:f>
          </x14:formula1>
          <xm:sqref>E11</xm:sqref>
        </x14:dataValidation>
        <x14:dataValidation type="list" allowBlank="1" showInputMessage="1" showErrorMessage="1">
          <x14:formula1>
            <xm:f>Inputs!$C$4:$C$35</xm:f>
          </x14:formula1>
          <xm:sqref>F11</xm:sqref>
        </x14:dataValidation>
        <x14:dataValidation type="list" allowBlank="1" showInputMessage="1" showErrorMessage="1">
          <x14:formula1>
            <xm:f>Inputs!$D$4:$D$34</xm:f>
          </x14:formula1>
          <xm:sqref>G11</xm:sqref>
        </x14:dataValidation>
        <x14:dataValidation type="list" allowBlank="1" showInputMessage="1" showErrorMessage="1">
          <x14:formula1>
            <xm:f>Inputs!$E$4:$E$35</xm:f>
          </x14:formula1>
          <xm:sqref>H11</xm:sqref>
        </x14:dataValidation>
        <x14:dataValidation type="list" allowBlank="1" showInputMessage="1" showErrorMessage="1">
          <x14:formula1>
            <xm:f>Inputs!$F$4:$F$35</xm:f>
          </x14:formula1>
          <xm:sqref>I11</xm:sqref>
        </x14:dataValidation>
        <x14:dataValidation type="list" allowBlank="1" showInputMessage="1" showErrorMessage="1">
          <x14:formula1>
            <xm:f>Inputs!$G$4:$G$34</xm:f>
          </x14:formula1>
          <xm:sqref>J11</xm:sqref>
        </x14:dataValidation>
        <x14:dataValidation type="list" allowBlank="1" showInputMessage="1" showErrorMessage="1">
          <x14:formula1>
            <xm:f>Inputs!$H$4:$H$35</xm:f>
          </x14:formula1>
          <xm:sqref>K11</xm:sqref>
        </x14:dataValidation>
        <x14:dataValidation type="list" allowBlank="1" showInputMessage="1" showErrorMessage="1">
          <x14:formula1>
            <xm:f>Inputs!$I$4:$I$35</xm:f>
          </x14:formula1>
          <xm:sqref>L11</xm:sqref>
        </x14:dataValidation>
        <x14:dataValidation type="list" allowBlank="1" showInputMessage="1" showErrorMessage="1">
          <x14:formula1>
            <xm:f>Inputs!$J$4:$J$35</xm:f>
          </x14:formula1>
          <xm:sqref>M11</xm:sqref>
        </x14:dataValidation>
        <x14:dataValidation type="list" allowBlank="1" showInputMessage="1" showErrorMessage="1">
          <x14:formula1>
            <xm:f>Inputs!$K$4:$K$35</xm:f>
          </x14:formula1>
          <xm:sqref>N11</xm:sqref>
        </x14:dataValidation>
        <x14:dataValidation type="list" allowBlank="1" showInputMessage="1" showErrorMessage="1">
          <x14:formula1>
            <xm:f>Inputs!$L$4:$L$32</xm:f>
          </x14:formula1>
          <xm:sqref>O11</xm:sqref>
        </x14:dataValidation>
        <x14:dataValidation type="list" allowBlank="1" showInputMessage="1" showErrorMessage="1">
          <x14:formula1>
            <xm:f>Inputs!$M$4:$M$35</xm:f>
          </x14:formula1>
          <xm:sqref>P11</xm:sqref>
        </x14:dataValidation>
        <x14:dataValidation type="list" allowBlank="1" showInputMessage="1" showErrorMessage="1">
          <x14:formula1>
            <xm:f>Inputs!$O$2:$O$3</xm:f>
          </x14:formula1>
          <xm:sqref>O14</xm:sqref>
        </x14:dataValidation>
        <x14:dataValidation type="list" allowBlank="1" showInputMessage="1" showErrorMessage="1">
          <x14:formula1>
            <xm:f>Inputs!$R$2:$R$6</xm:f>
          </x14:formula1>
          <xm:sqref>O16</xm:sqref>
        </x14:dataValidation>
        <x14:dataValidation type="list" allowBlank="1" showInputMessage="1" showErrorMessage="1">
          <x14:formula1>
            <xm:f>Inputs!$U$2:$U$4</xm:f>
          </x14:formula1>
          <xm:sqref>P18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O48"/>
  <sheetViews>
    <sheetView topLeftCell="A28" workbookViewId="0">
      <selection activeCell="O44" sqref="O44"/>
    </sheetView>
  </sheetViews>
  <sheetFormatPr defaultRowHeight="15"/>
  <cols>
    <col min="1" max="1" width="25.85546875" customWidth="1"/>
    <col min="2" max="3" width="9.7109375" bestFit="1" customWidth="1"/>
    <col min="4" max="5" width="9.42578125" bestFit="1" customWidth="1"/>
    <col min="6" max="9" width="9.7109375" bestFit="1" customWidth="1"/>
    <col min="10" max="13" width="9.5703125" bestFit="1" customWidth="1"/>
    <col min="14" max="14" width="12.7109375" customWidth="1"/>
    <col min="15" max="15" width="24.85546875" customWidth="1"/>
    <col min="16" max="16" width="3.140625" customWidth="1"/>
    <col min="18" max="18" width="45.42578125" customWidth="1"/>
    <col min="19" max="19" width="2" customWidth="1"/>
    <col min="21" max="21" width="37.42578125" customWidth="1"/>
  </cols>
  <sheetData>
    <row r="1" spans="1:41">
      <c r="A1" s="2"/>
      <c r="B1" s="1" t="s">
        <v>13</v>
      </c>
      <c r="C1" s="1"/>
      <c r="D1" s="1"/>
      <c r="E1" s="1"/>
      <c r="F1" s="1"/>
      <c r="G1" s="1"/>
      <c r="H1" s="1"/>
      <c r="I1" s="1"/>
      <c r="J1" s="1"/>
      <c r="K1" s="1"/>
      <c r="L1" s="1"/>
      <c r="M1" s="1"/>
      <c r="N1" s="50" t="s">
        <v>25</v>
      </c>
      <c r="O1" s="50"/>
      <c r="Q1" s="50" t="s">
        <v>61</v>
      </c>
      <c r="R1" s="50"/>
      <c r="T1" s="50" t="s">
        <v>62</v>
      </c>
      <c r="U1" s="50"/>
    </row>
    <row r="2" spans="1:41" ht="19.5" thickBot="1">
      <c r="B2" s="3" t="s">
        <v>4</v>
      </c>
      <c r="C2" s="3" t="s">
        <v>5</v>
      </c>
      <c r="D2" s="3" t="s">
        <v>6</v>
      </c>
      <c r="E2" s="3" t="s">
        <v>7</v>
      </c>
      <c r="F2" s="3" t="s">
        <v>8</v>
      </c>
      <c r="G2" s="3" t="s">
        <v>9</v>
      </c>
      <c r="H2" s="3" t="s">
        <v>10</v>
      </c>
      <c r="I2" s="3" t="s">
        <v>11</v>
      </c>
      <c r="J2" s="3" t="s">
        <v>12</v>
      </c>
      <c r="K2" s="3" t="s">
        <v>1</v>
      </c>
      <c r="L2" s="3" t="s">
        <v>2</v>
      </c>
      <c r="M2" s="3" t="s">
        <v>3</v>
      </c>
      <c r="N2" s="23">
        <v>1</v>
      </c>
      <c r="O2" s="26" t="s">
        <v>26</v>
      </c>
      <c r="Q2">
        <v>1</v>
      </c>
      <c r="R2">
        <v>7</v>
      </c>
      <c r="T2">
        <v>1</v>
      </c>
      <c r="U2">
        <v>13</v>
      </c>
      <c r="AD2" s="3" t="s">
        <v>1</v>
      </c>
      <c r="AE2" s="3" t="s">
        <v>2</v>
      </c>
      <c r="AF2" s="3" t="s">
        <v>3</v>
      </c>
      <c r="AG2" s="3" t="s">
        <v>4</v>
      </c>
      <c r="AH2" s="3" t="s">
        <v>5</v>
      </c>
      <c r="AI2" s="3" t="s">
        <v>6</v>
      </c>
      <c r="AJ2" s="3" t="s">
        <v>7</v>
      </c>
      <c r="AK2" s="3" t="s">
        <v>8</v>
      </c>
      <c r="AL2" s="3" t="s">
        <v>9</v>
      </c>
      <c r="AM2" s="3" t="s">
        <v>10</v>
      </c>
      <c r="AN2" s="3" t="s">
        <v>11</v>
      </c>
      <c r="AO2" s="3" t="s">
        <v>12</v>
      </c>
    </row>
    <row r="3" spans="1:41" ht="19.5" thickBot="1">
      <c r="A3" s="4" t="s">
        <v>14</v>
      </c>
      <c r="B3" s="5">
        <v>30</v>
      </c>
      <c r="C3" s="5">
        <v>31</v>
      </c>
      <c r="D3" s="5">
        <v>30</v>
      </c>
      <c r="E3" s="5">
        <v>31</v>
      </c>
      <c r="F3" s="5">
        <v>31</v>
      </c>
      <c r="G3" s="5">
        <v>30</v>
      </c>
      <c r="H3" s="5">
        <v>31</v>
      </c>
      <c r="I3" s="5">
        <v>30</v>
      </c>
      <c r="J3" s="7">
        <v>31</v>
      </c>
      <c r="K3" s="5">
        <v>31</v>
      </c>
      <c r="L3" s="6">
        <v>28</v>
      </c>
      <c r="M3" s="6">
        <v>31</v>
      </c>
      <c r="N3" s="24">
        <v>2</v>
      </c>
      <c r="O3" s="25" t="s">
        <v>27</v>
      </c>
      <c r="Q3">
        <v>2</v>
      </c>
      <c r="R3">
        <v>1</v>
      </c>
      <c r="T3">
        <v>2</v>
      </c>
      <c r="U3">
        <v>12</v>
      </c>
      <c r="AD3" s="5">
        <v>31</v>
      </c>
      <c r="AE3" s="6">
        <v>28</v>
      </c>
      <c r="AF3" s="6">
        <v>31</v>
      </c>
      <c r="AG3" s="5">
        <v>30</v>
      </c>
      <c r="AH3" s="5">
        <v>31</v>
      </c>
      <c r="AI3" s="5">
        <v>30</v>
      </c>
      <c r="AJ3" s="5">
        <v>31</v>
      </c>
      <c r="AK3" s="5">
        <v>31</v>
      </c>
      <c r="AL3" s="5">
        <v>30</v>
      </c>
      <c r="AM3" s="5">
        <v>31</v>
      </c>
      <c r="AN3" s="5">
        <v>30</v>
      </c>
      <c r="AO3" s="7">
        <v>31</v>
      </c>
    </row>
    <row r="4" spans="1:41" ht="15.75">
      <c r="A4" s="42">
        <v>1</v>
      </c>
      <c r="B4" s="43">
        <v>0</v>
      </c>
      <c r="C4" s="43">
        <v>0</v>
      </c>
      <c r="D4" s="43">
        <v>0</v>
      </c>
      <c r="E4" s="43">
        <v>0</v>
      </c>
      <c r="F4" s="43">
        <v>0</v>
      </c>
      <c r="G4" s="43">
        <v>0</v>
      </c>
      <c r="H4" s="43">
        <v>0</v>
      </c>
      <c r="I4" s="43">
        <v>0</v>
      </c>
      <c r="J4" s="43">
        <v>0</v>
      </c>
      <c r="K4" s="43">
        <v>0</v>
      </c>
      <c r="L4" s="43">
        <v>0</v>
      </c>
      <c r="M4" s="43">
        <v>0</v>
      </c>
      <c r="N4" s="8"/>
      <c r="Q4">
        <v>3</v>
      </c>
      <c r="R4">
        <v>2</v>
      </c>
      <c r="T4">
        <v>3</v>
      </c>
      <c r="U4">
        <v>11</v>
      </c>
      <c r="AD4" s="43">
        <v>0</v>
      </c>
      <c r="AE4" s="43">
        <v>0</v>
      </c>
      <c r="AF4" s="43">
        <v>0</v>
      </c>
      <c r="AG4" s="43">
        <v>0</v>
      </c>
      <c r="AH4" s="43">
        <v>0</v>
      </c>
      <c r="AI4" s="43">
        <v>0</v>
      </c>
      <c r="AJ4" s="43">
        <v>0</v>
      </c>
      <c r="AK4" s="43">
        <v>0</v>
      </c>
      <c r="AL4" s="43">
        <v>0</v>
      </c>
      <c r="AM4" s="43">
        <v>0</v>
      </c>
      <c r="AN4" s="43">
        <v>0</v>
      </c>
      <c r="AO4" s="43">
        <v>0</v>
      </c>
    </row>
    <row r="5" spans="1:41" ht="15.75">
      <c r="A5" s="42">
        <v>2</v>
      </c>
      <c r="B5" s="43">
        <v>1</v>
      </c>
      <c r="C5" s="43">
        <v>1</v>
      </c>
      <c r="D5" s="43">
        <v>1</v>
      </c>
      <c r="E5" s="43">
        <v>1</v>
      </c>
      <c r="F5" s="43">
        <v>1</v>
      </c>
      <c r="G5" s="43">
        <v>1</v>
      </c>
      <c r="H5" s="43">
        <v>1</v>
      </c>
      <c r="I5" s="43">
        <v>1</v>
      </c>
      <c r="J5" s="43">
        <v>1</v>
      </c>
      <c r="K5" s="43">
        <v>1</v>
      </c>
      <c r="L5" s="43">
        <v>1</v>
      </c>
      <c r="M5" s="43">
        <v>1</v>
      </c>
      <c r="Q5">
        <v>4</v>
      </c>
      <c r="R5">
        <v>3</v>
      </c>
      <c r="AD5" s="43">
        <v>1</v>
      </c>
      <c r="AE5" s="43">
        <v>1</v>
      </c>
      <c r="AF5" s="43">
        <v>1</v>
      </c>
      <c r="AG5" s="43">
        <v>1</v>
      </c>
      <c r="AH5" s="43">
        <v>1</v>
      </c>
      <c r="AI5" s="43">
        <v>1</v>
      </c>
      <c r="AJ5" s="43">
        <v>1</v>
      </c>
      <c r="AK5" s="43">
        <v>1</v>
      </c>
      <c r="AL5" s="43">
        <v>1</v>
      </c>
      <c r="AM5" s="43">
        <v>1</v>
      </c>
      <c r="AN5" s="43">
        <v>1</v>
      </c>
      <c r="AO5" s="43">
        <v>1</v>
      </c>
    </row>
    <row r="6" spans="1:41" ht="15.75">
      <c r="A6" s="42">
        <v>3</v>
      </c>
      <c r="B6" s="43">
        <v>2</v>
      </c>
      <c r="C6" s="43">
        <v>2</v>
      </c>
      <c r="D6" s="43">
        <v>2</v>
      </c>
      <c r="E6" s="43">
        <v>2</v>
      </c>
      <c r="F6" s="43">
        <v>2</v>
      </c>
      <c r="G6" s="43">
        <v>2</v>
      </c>
      <c r="H6" s="43">
        <v>2</v>
      </c>
      <c r="I6" s="43">
        <v>2</v>
      </c>
      <c r="J6" s="43">
        <v>2</v>
      </c>
      <c r="K6" s="43">
        <v>2</v>
      </c>
      <c r="L6" s="43">
        <v>2</v>
      </c>
      <c r="M6" s="43">
        <v>2</v>
      </c>
      <c r="Q6">
        <v>5</v>
      </c>
      <c r="R6">
        <v>4</v>
      </c>
      <c r="AD6" s="43">
        <v>2</v>
      </c>
      <c r="AE6" s="43">
        <v>2</v>
      </c>
      <c r="AF6" s="43">
        <v>2</v>
      </c>
      <c r="AG6" s="43">
        <v>2</v>
      </c>
      <c r="AH6" s="43">
        <v>2</v>
      </c>
      <c r="AI6" s="43">
        <v>2</v>
      </c>
      <c r="AJ6" s="43">
        <v>2</v>
      </c>
      <c r="AK6" s="43">
        <v>2</v>
      </c>
      <c r="AL6" s="43">
        <v>2</v>
      </c>
      <c r="AM6" s="43">
        <v>2</v>
      </c>
      <c r="AN6" s="43">
        <v>2</v>
      </c>
      <c r="AO6" s="43">
        <v>2</v>
      </c>
    </row>
    <row r="7" spans="1:41" ht="15.75">
      <c r="A7" s="42">
        <v>4</v>
      </c>
      <c r="B7" s="43">
        <v>3</v>
      </c>
      <c r="C7" s="43">
        <v>3</v>
      </c>
      <c r="D7" s="43">
        <v>3</v>
      </c>
      <c r="E7" s="43">
        <v>3</v>
      </c>
      <c r="F7" s="43">
        <v>3</v>
      </c>
      <c r="G7" s="43">
        <v>3</v>
      </c>
      <c r="H7" s="43">
        <v>3</v>
      </c>
      <c r="I7" s="43">
        <v>3</v>
      </c>
      <c r="J7" s="43">
        <v>3</v>
      </c>
      <c r="K7" s="43">
        <v>3</v>
      </c>
      <c r="L7" s="43">
        <v>3</v>
      </c>
      <c r="M7" s="43">
        <v>3</v>
      </c>
      <c r="AD7" s="43">
        <v>3</v>
      </c>
      <c r="AE7" s="43">
        <v>3</v>
      </c>
      <c r="AF7" s="43">
        <v>3</v>
      </c>
      <c r="AG7" s="43">
        <v>3</v>
      </c>
      <c r="AH7" s="43">
        <v>3</v>
      </c>
      <c r="AI7" s="43">
        <v>3</v>
      </c>
      <c r="AJ7" s="43">
        <v>3</v>
      </c>
      <c r="AK7" s="43">
        <v>3</v>
      </c>
      <c r="AL7" s="43">
        <v>3</v>
      </c>
      <c r="AM7" s="43">
        <v>3</v>
      </c>
      <c r="AN7" s="43">
        <v>3</v>
      </c>
      <c r="AO7" s="43">
        <v>3</v>
      </c>
    </row>
    <row r="8" spans="1:41" ht="15.75">
      <c r="A8" s="42">
        <v>5</v>
      </c>
      <c r="B8" s="43">
        <v>4</v>
      </c>
      <c r="C8" s="43">
        <v>4</v>
      </c>
      <c r="D8" s="43">
        <v>4</v>
      </c>
      <c r="E8" s="43">
        <v>4</v>
      </c>
      <c r="F8" s="43">
        <v>4</v>
      </c>
      <c r="G8" s="43">
        <v>4</v>
      </c>
      <c r="H8" s="43">
        <v>4</v>
      </c>
      <c r="I8" s="43">
        <v>4</v>
      </c>
      <c r="J8" s="43">
        <v>4</v>
      </c>
      <c r="K8" s="43">
        <v>4</v>
      </c>
      <c r="L8" s="43">
        <v>4</v>
      </c>
      <c r="M8" s="43">
        <v>4</v>
      </c>
      <c r="T8" s="50"/>
      <c r="U8" s="50"/>
      <c r="AD8" s="43">
        <v>4</v>
      </c>
      <c r="AE8" s="43">
        <v>4</v>
      </c>
      <c r="AF8" s="43">
        <v>4</v>
      </c>
      <c r="AG8" s="43">
        <v>4</v>
      </c>
      <c r="AH8" s="43">
        <v>4</v>
      </c>
      <c r="AI8" s="43">
        <v>4</v>
      </c>
      <c r="AJ8" s="43">
        <v>4</v>
      </c>
      <c r="AK8" s="43">
        <v>4</v>
      </c>
      <c r="AL8" s="43">
        <v>4</v>
      </c>
      <c r="AM8" s="43">
        <v>4</v>
      </c>
      <c r="AN8" s="43">
        <v>4</v>
      </c>
      <c r="AO8" s="43">
        <v>4</v>
      </c>
    </row>
    <row r="9" spans="1:41" ht="15.75">
      <c r="A9" s="42">
        <v>6</v>
      </c>
      <c r="B9" s="43">
        <v>5</v>
      </c>
      <c r="C9" s="43">
        <v>5</v>
      </c>
      <c r="D9" s="43">
        <v>5</v>
      </c>
      <c r="E9" s="43">
        <v>5</v>
      </c>
      <c r="F9" s="43">
        <v>5</v>
      </c>
      <c r="G9" s="43">
        <v>5</v>
      </c>
      <c r="H9" s="43">
        <v>5</v>
      </c>
      <c r="I9" s="43">
        <v>5</v>
      </c>
      <c r="J9" s="43">
        <v>5</v>
      </c>
      <c r="K9" s="43">
        <v>5</v>
      </c>
      <c r="L9" s="43">
        <v>5</v>
      </c>
      <c r="M9" s="43">
        <v>5</v>
      </c>
      <c r="AD9" s="43">
        <v>5</v>
      </c>
      <c r="AE9" s="43">
        <v>5</v>
      </c>
      <c r="AF9" s="43">
        <v>5</v>
      </c>
      <c r="AG9" s="43">
        <v>5</v>
      </c>
      <c r="AH9" s="43">
        <v>5</v>
      </c>
      <c r="AI9" s="43">
        <v>5</v>
      </c>
      <c r="AJ9" s="43">
        <v>5</v>
      </c>
      <c r="AK9" s="43">
        <v>5</v>
      </c>
      <c r="AL9" s="43">
        <v>5</v>
      </c>
      <c r="AM9" s="43">
        <v>5</v>
      </c>
      <c r="AN9" s="43">
        <v>5</v>
      </c>
      <c r="AO9" s="43">
        <v>5</v>
      </c>
    </row>
    <row r="10" spans="1:41" ht="15.75">
      <c r="A10" s="42">
        <v>7</v>
      </c>
      <c r="B10" s="43">
        <v>6</v>
      </c>
      <c r="C10" s="43">
        <v>6</v>
      </c>
      <c r="D10" s="43">
        <v>6</v>
      </c>
      <c r="E10" s="43">
        <v>6</v>
      </c>
      <c r="F10" s="43">
        <v>6</v>
      </c>
      <c r="G10" s="43">
        <v>6</v>
      </c>
      <c r="H10" s="43">
        <v>6</v>
      </c>
      <c r="I10" s="43">
        <v>6</v>
      </c>
      <c r="J10" s="43">
        <v>6</v>
      </c>
      <c r="K10" s="43">
        <v>6</v>
      </c>
      <c r="L10" s="43">
        <v>6</v>
      </c>
      <c r="M10" s="43">
        <v>6</v>
      </c>
      <c r="AD10" s="43">
        <v>6</v>
      </c>
      <c r="AE10" s="43">
        <v>6</v>
      </c>
      <c r="AF10" s="43">
        <v>6</v>
      </c>
      <c r="AG10" s="43">
        <v>6</v>
      </c>
      <c r="AH10" s="43">
        <v>6</v>
      </c>
      <c r="AI10" s="43">
        <v>6</v>
      </c>
      <c r="AJ10" s="43">
        <v>6</v>
      </c>
      <c r="AK10" s="43">
        <v>6</v>
      </c>
      <c r="AL10" s="43">
        <v>6</v>
      </c>
      <c r="AM10" s="43">
        <v>6</v>
      </c>
      <c r="AN10" s="43">
        <v>6</v>
      </c>
      <c r="AO10" s="43">
        <v>6</v>
      </c>
    </row>
    <row r="11" spans="1:41" ht="15.75">
      <c r="A11" s="42">
        <v>8</v>
      </c>
      <c r="B11" s="43">
        <v>7</v>
      </c>
      <c r="C11" s="43">
        <v>7</v>
      </c>
      <c r="D11" s="43">
        <v>7</v>
      </c>
      <c r="E11" s="43">
        <v>7</v>
      </c>
      <c r="F11" s="43">
        <v>7</v>
      </c>
      <c r="G11" s="43">
        <v>7</v>
      </c>
      <c r="H11" s="43">
        <v>7</v>
      </c>
      <c r="I11" s="43">
        <v>7</v>
      </c>
      <c r="J11" s="43">
        <v>7</v>
      </c>
      <c r="K11" s="43">
        <v>7</v>
      </c>
      <c r="L11" s="43">
        <v>7</v>
      </c>
      <c r="M11" s="43">
        <v>7</v>
      </c>
      <c r="AD11" s="43">
        <v>7</v>
      </c>
      <c r="AE11" s="43">
        <v>7</v>
      </c>
      <c r="AF11" s="43">
        <v>7</v>
      </c>
      <c r="AG11" s="43">
        <v>7</v>
      </c>
      <c r="AH11" s="43">
        <v>7</v>
      </c>
      <c r="AI11" s="43">
        <v>7</v>
      </c>
      <c r="AJ11" s="43">
        <v>7</v>
      </c>
      <c r="AK11" s="43">
        <v>7</v>
      </c>
      <c r="AL11" s="43">
        <v>7</v>
      </c>
      <c r="AM11" s="43">
        <v>7</v>
      </c>
      <c r="AN11" s="43">
        <v>7</v>
      </c>
      <c r="AO11" s="43">
        <v>7</v>
      </c>
    </row>
    <row r="12" spans="1:41" ht="15.75">
      <c r="A12" s="42">
        <v>9</v>
      </c>
      <c r="B12" s="43">
        <v>8</v>
      </c>
      <c r="C12" s="43">
        <v>8</v>
      </c>
      <c r="D12" s="43">
        <v>8</v>
      </c>
      <c r="E12" s="43">
        <v>8</v>
      </c>
      <c r="F12" s="43">
        <v>8</v>
      </c>
      <c r="G12" s="43">
        <v>8</v>
      </c>
      <c r="H12" s="43">
        <v>8</v>
      </c>
      <c r="I12" s="43">
        <v>8</v>
      </c>
      <c r="J12" s="43">
        <v>8</v>
      </c>
      <c r="K12" s="43">
        <v>8</v>
      </c>
      <c r="L12" s="43">
        <v>8</v>
      </c>
      <c r="M12" s="43">
        <v>8</v>
      </c>
      <c r="AD12" s="43">
        <v>8</v>
      </c>
      <c r="AE12" s="43">
        <v>8</v>
      </c>
      <c r="AF12" s="43">
        <v>8</v>
      </c>
      <c r="AG12" s="43">
        <v>8</v>
      </c>
      <c r="AH12" s="43">
        <v>8</v>
      </c>
      <c r="AI12" s="43">
        <v>8</v>
      </c>
      <c r="AJ12" s="43">
        <v>8</v>
      </c>
      <c r="AK12" s="43">
        <v>8</v>
      </c>
      <c r="AL12" s="43">
        <v>8</v>
      </c>
      <c r="AM12" s="43">
        <v>8</v>
      </c>
      <c r="AN12" s="43">
        <v>8</v>
      </c>
      <c r="AO12" s="43">
        <v>8</v>
      </c>
    </row>
    <row r="13" spans="1:41" ht="15.75">
      <c r="A13" s="42">
        <v>10</v>
      </c>
      <c r="B13" s="43">
        <v>9</v>
      </c>
      <c r="C13" s="43">
        <v>9</v>
      </c>
      <c r="D13" s="43">
        <v>9</v>
      </c>
      <c r="E13" s="43">
        <v>9</v>
      </c>
      <c r="F13" s="43">
        <v>9</v>
      </c>
      <c r="G13" s="43">
        <v>9</v>
      </c>
      <c r="H13" s="43">
        <v>9</v>
      </c>
      <c r="I13" s="43">
        <v>9</v>
      </c>
      <c r="J13" s="43">
        <v>9</v>
      </c>
      <c r="K13" s="43">
        <v>9</v>
      </c>
      <c r="L13" s="43">
        <v>9</v>
      </c>
      <c r="M13" s="43">
        <v>9</v>
      </c>
      <c r="AD13" s="43">
        <v>9</v>
      </c>
      <c r="AE13" s="43">
        <v>9</v>
      </c>
      <c r="AF13" s="43">
        <v>9</v>
      </c>
      <c r="AG13" s="43">
        <v>9</v>
      </c>
      <c r="AH13" s="43">
        <v>9</v>
      </c>
      <c r="AI13" s="43">
        <v>9</v>
      </c>
      <c r="AJ13" s="43">
        <v>9</v>
      </c>
      <c r="AK13" s="43">
        <v>9</v>
      </c>
      <c r="AL13" s="43">
        <v>9</v>
      </c>
      <c r="AM13" s="43">
        <v>9</v>
      </c>
      <c r="AN13" s="43">
        <v>9</v>
      </c>
      <c r="AO13" s="43">
        <v>9</v>
      </c>
    </row>
    <row r="14" spans="1:41" ht="15.75">
      <c r="A14" s="42">
        <v>11</v>
      </c>
      <c r="B14" s="43">
        <v>10</v>
      </c>
      <c r="C14" s="43">
        <v>10</v>
      </c>
      <c r="D14" s="43">
        <v>10</v>
      </c>
      <c r="E14" s="43">
        <v>10</v>
      </c>
      <c r="F14" s="43">
        <v>10</v>
      </c>
      <c r="G14" s="43">
        <v>10</v>
      </c>
      <c r="H14" s="43">
        <v>10</v>
      </c>
      <c r="I14" s="43">
        <v>10</v>
      </c>
      <c r="J14" s="43">
        <v>10</v>
      </c>
      <c r="K14" s="43">
        <v>10</v>
      </c>
      <c r="L14" s="43">
        <v>10</v>
      </c>
      <c r="M14" s="43">
        <v>10</v>
      </c>
      <c r="AD14" s="43">
        <v>10</v>
      </c>
      <c r="AE14" s="43">
        <v>10</v>
      </c>
      <c r="AF14" s="43">
        <v>10</v>
      </c>
      <c r="AG14" s="43">
        <v>10</v>
      </c>
      <c r="AH14" s="43">
        <v>10</v>
      </c>
      <c r="AI14" s="43">
        <v>10</v>
      </c>
      <c r="AJ14" s="43">
        <v>10</v>
      </c>
      <c r="AK14" s="43">
        <v>10</v>
      </c>
      <c r="AL14" s="43">
        <v>10</v>
      </c>
      <c r="AM14" s="43">
        <v>10</v>
      </c>
      <c r="AN14" s="43">
        <v>10</v>
      </c>
      <c r="AO14" s="43">
        <v>10</v>
      </c>
    </row>
    <row r="15" spans="1:41" ht="15.75">
      <c r="A15" s="42">
        <v>12</v>
      </c>
      <c r="B15" s="43">
        <v>11</v>
      </c>
      <c r="C15" s="43">
        <v>11</v>
      </c>
      <c r="D15" s="43">
        <v>11</v>
      </c>
      <c r="E15" s="43">
        <v>11</v>
      </c>
      <c r="F15" s="43">
        <v>11</v>
      </c>
      <c r="G15" s="43">
        <v>11</v>
      </c>
      <c r="H15" s="43">
        <v>11</v>
      </c>
      <c r="I15" s="43">
        <v>11</v>
      </c>
      <c r="J15" s="43">
        <v>11</v>
      </c>
      <c r="K15" s="43">
        <v>11</v>
      </c>
      <c r="L15" s="43">
        <v>11</v>
      </c>
      <c r="M15" s="43">
        <v>11</v>
      </c>
      <c r="AD15" s="43">
        <v>11</v>
      </c>
      <c r="AE15" s="43">
        <v>11</v>
      </c>
      <c r="AF15" s="43">
        <v>11</v>
      </c>
      <c r="AG15" s="43">
        <v>11</v>
      </c>
      <c r="AH15" s="43">
        <v>11</v>
      </c>
      <c r="AI15" s="43">
        <v>11</v>
      </c>
      <c r="AJ15" s="43">
        <v>11</v>
      </c>
      <c r="AK15" s="43">
        <v>11</v>
      </c>
      <c r="AL15" s="43">
        <v>11</v>
      </c>
      <c r="AM15" s="43">
        <v>11</v>
      </c>
      <c r="AN15" s="43">
        <v>11</v>
      </c>
      <c r="AO15" s="43">
        <v>11</v>
      </c>
    </row>
    <row r="16" spans="1:41" ht="15.75">
      <c r="A16" s="42">
        <v>13</v>
      </c>
      <c r="B16" s="43">
        <v>12</v>
      </c>
      <c r="C16" s="43">
        <v>12</v>
      </c>
      <c r="D16" s="43">
        <v>12</v>
      </c>
      <c r="E16" s="43">
        <v>12</v>
      </c>
      <c r="F16" s="43">
        <v>12</v>
      </c>
      <c r="G16" s="43">
        <v>12</v>
      </c>
      <c r="H16" s="43">
        <v>12</v>
      </c>
      <c r="I16" s="43">
        <v>12</v>
      </c>
      <c r="J16" s="43">
        <v>12</v>
      </c>
      <c r="K16" s="43">
        <v>12</v>
      </c>
      <c r="L16" s="43">
        <v>12</v>
      </c>
      <c r="M16" s="43">
        <v>12</v>
      </c>
      <c r="AD16" s="43">
        <v>12</v>
      </c>
      <c r="AE16" s="43">
        <v>12</v>
      </c>
      <c r="AF16" s="43">
        <v>12</v>
      </c>
      <c r="AG16" s="43">
        <v>12</v>
      </c>
      <c r="AH16" s="43">
        <v>12</v>
      </c>
      <c r="AI16" s="43">
        <v>12</v>
      </c>
      <c r="AJ16" s="43">
        <v>12</v>
      </c>
      <c r="AK16" s="43">
        <v>12</v>
      </c>
      <c r="AL16" s="43">
        <v>12</v>
      </c>
      <c r="AM16" s="43">
        <v>12</v>
      </c>
      <c r="AN16" s="43">
        <v>12</v>
      </c>
      <c r="AO16" s="43">
        <v>12</v>
      </c>
    </row>
    <row r="17" spans="1:41" ht="15.75">
      <c r="A17" s="42">
        <v>14</v>
      </c>
      <c r="B17" s="43">
        <v>13</v>
      </c>
      <c r="C17" s="43">
        <v>13</v>
      </c>
      <c r="D17" s="43">
        <v>13</v>
      </c>
      <c r="E17" s="43">
        <v>13</v>
      </c>
      <c r="F17" s="43">
        <v>13</v>
      </c>
      <c r="G17" s="43">
        <v>13</v>
      </c>
      <c r="H17" s="43">
        <v>13</v>
      </c>
      <c r="I17" s="43">
        <v>13</v>
      </c>
      <c r="J17" s="43">
        <v>13</v>
      </c>
      <c r="K17" s="43">
        <v>13</v>
      </c>
      <c r="L17" s="43">
        <v>13</v>
      </c>
      <c r="M17" s="43">
        <v>13</v>
      </c>
      <c r="AD17" s="43">
        <v>13</v>
      </c>
      <c r="AE17" s="43">
        <v>13</v>
      </c>
      <c r="AF17" s="43">
        <v>13</v>
      </c>
      <c r="AG17" s="43">
        <v>13</v>
      </c>
      <c r="AH17" s="43">
        <v>13</v>
      </c>
      <c r="AI17" s="43">
        <v>13</v>
      </c>
      <c r="AJ17" s="43">
        <v>13</v>
      </c>
      <c r="AK17" s="43">
        <v>13</v>
      </c>
      <c r="AL17" s="43">
        <v>13</v>
      </c>
      <c r="AM17" s="43">
        <v>13</v>
      </c>
      <c r="AN17" s="43">
        <v>13</v>
      </c>
      <c r="AO17" s="43">
        <v>13</v>
      </c>
    </row>
    <row r="18" spans="1:41" ht="15.75">
      <c r="A18" s="42">
        <v>15</v>
      </c>
      <c r="B18" s="43">
        <v>14</v>
      </c>
      <c r="C18" s="43">
        <v>14</v>
      </c>
      <c r="D18" s="43">
        <v>14</v>
      </c>
      <c r="E18" s="43">
        <v>14</v>
      </c>
      <c r="F18" s="43">
        <v>14</v>
      </c>
      <c r="G18" s="43">
        <v>14</v>
      </c>
      <c r="H18" s="43">
        <v>14</v>
      </c>
      <c r="I18" s="43">
        <v>14</v>
      </c>
      <c r="J18" s="43">
        <v>14</v>
      </c>
      <c r="K18" s="43">
        <v>14</v>
      </c>
      <c r="L18" s="43">
        <v>14</v>
      </c>
      <c r="M18" s="43">
        <v>14</v>
      </c>
      <c r="AD18" s="43">
        <v>14</v>
      </c>
      <c r="AE18" s="43">
        <v>14</v>
      </c>
      <c r="AF18" s="43">
        <v>14</v>
      </c>
      <c r="AG18" s="43">
        <v>14</v>
      </c>
      <c r="AH18" s="43">
        <v>14</v>
      </c>
      <c r="AI18" s="43">
        <v>14</v>
      </c>
      <c r="AJ18" s="43">
        <v>14</v>
      </c>
      <c r="AK18" s="43">
        <v>14</v>
      </c>
      <c r="AL18" s="43">
        <v>14</v>
      </c>
      <c r="AM18" s="43">
        <v>14</v>
      </c>
      <c r="AN18" s="43">
        <v>14</v>
      </c>
      <c r="AO18" s="43">
        <v>14</v>
      </c>
    </row>
    <row r="19" spans="1:41" ht="15.75">
      <c r="A19" s="42">
        <v>16</v>
      </c>
      <c r="B19" s="43">
        <v>15</v>
      </c>
      <c r="C19" s="43">
        <v>15</v>
      </c>
      <c r="D19" s="43">
        <v>15</v>
      </c>
      <c r="E19" s="43">
        <v>15</v>
      </c>
      <c r="F19" s="43">
        <v>15</v>
      </c>
      <c r="G19" s="43">
        <v>15</v>
      </c>
      <c r="H19" s="43">
        <v>15</v>
      </c>
      <c r="I19" s="43">
        <v>15</v>
      </c>
      <c r="J19" s="43">
        <v>15</v>
      </c>
      <c r="K19" s="43">
        <v>15</v>
      </c>
      <c r="L19" s="43">
        <v>15</v>
      </c>
      <c r="M19" s="43">
        <v>15</v>
      </c>
      <c r="AD19" s="43">
        <v>15</v>
      </c>
      <c r="AE19" s="43">
        <v>15</v>
      </c>
      <c r="AF19" s="43">
        <v>15</v>
      </c>
      <c r="AG19" s="43">
        <v>15</v>
      </c>
      <c r="AH19" s="43">
        <v>15</v>
      </c>
      <c r="AI19" s="43">
        <v>15</v>
      </c>
      <c r="AJ19" s="43">
        <v>15</v>
      </c>
      <c r="AK19" s="43">
        <v>15</v>
      </c>
      <c r="AL19" s="43">
        <v>15</v>
      </c>
      <c r="AM19" s="43">
        <v>15</v>
      </c>
      <c r="AN19" s="43">
        <v>15</v>
      </c>
      <c r="AO19" s="43">
        <v>15</v>
      </c>
    </row>
    <row r="20" spans="1:41" ht="15.75">
      <c r="A20" s="42">
        <v>17</v>
      </c>
      <c r="B20" s="43">
        <v>16</v>
      </c>
      <c r="C20" s="43">
        <v>16</v>
      </c>
      <c r="D20" s="43">
        <v>16</v>
      </c>
      <c r="E20" s="43">
        <v>16</v>
      </c>
      <c r="F20" s="43">
        <v>16</v>
      </c>
      <c r="G20" s="43">
        <v>16</v>
      </c>
      <c r="H20" s="43">
        <v>16</v>
      </c>
      <c r="I20" s="43">
        <v>16</v>
      </c>
      <c r="J20" s="43">
        <v>16</v>
      </c>
      <c r="K20" s="43">
        <v>16</v>
      </c>
      <c r="L20" s="43">
        <v>16</v>
      </c>
      <c r="M20" s="43">
        <v>16</v>
      </c>
      <c r="AD20" s="43">
        <v>16</v>
      </c>
      <c r="AE20" s="43">
        <v>16</v>
      </c>
      <c r="AF20" s="43">
        <v>16</v>
      </c>
      <c r="AG20" s="43">
        <v>16</v>
      </c>
      <c r="AH20" s="43">
        <v>16</v>
      </c>
      <c r="AI20" s="43">
        <v>16</v>
      </c>
      <c r="AJ20" s="43">
        <v>16</v>
      </c>
      <c r="AK20" s="43">
        <v>16</v>
      </c>
      <c r="AL20" s="43">
        <v>16</v>
      </c>
      <c r="AM20" s="43">
        <v>16</v>
      </c>
      <c r="AN20" s="43">
        <v>16</v>
      </c>
      <c r="AO20" s="43">
        <v>16</v>
      </c>
    </row>
    <row r="21" spans="1:41" ht="15.75">
      <c r="A21" s="42">
        <v>18</v>
      </c>
      <c r="B21" s="43">
        <v>17</v>
      </c>
      <c r="C21" s="43">
        <v>17</v>
      </c>
      <c r="D21" s="43">
        <v>17</v>
      </c>
      <c r="E21" s="43">
        <v>17</v>
      </c>
      <c r="F21" s="43">
        <v>17</v>
      </c>
      <c r="G21" s="43">
        <v>17</v>
      </c>
      <c r="H21" s="43">
        <v>17</v>
      </c>
      <c r="I21" s="43">
        <v>17</v>
      </c>
      <c r="J21" s="43">
        <v>17</v>
      </c>
      <c r="K21" s="43">
        <v>17</v>
      </c>
      <c r="L21" s="43">
        <v>17</v>
      </c>
      <c r="M21" s="43">
        <v>17</v>
      </c>
      <c r="AD21" s="43">
        <v>17</v>
      </c>
      <c r="AE21" s="43">
        <v>17</v>
      </c>
      <c r="AF21" s="43">
        <v>17</v>
      </c>
      <c r="AG21" s="43">
        <v>17</v>
      </c>
      <c r="AH21" s="43">
        <v>17</v>
      </c>
      <c r="AI21" s="43">
        <v>17</v>
      </c>
      <c r="AJ21" s="43">
        <v>17</v>
      </c>
      <c r="AK21" s="43">
        <v>17</v>
      </c>
      <c r="AL21" s="43">
        <v>17</v>
      </c>
      <c r="AM21" s="43">
        <v>17</v>
      </c>
      <c r="AN21" s="43">
        <v>17</v>
      </c>
      <c r="AO21" s="43">
        <v>17</v>
      </c>
    </row>
    <row r="22" spans="1:41" ht="15.75">
      <c r="A22" s="42">
        <v>19</v>
      </c>
      <c r="B22" s="43">
        <v>18</v>
      </c>
      <c r="C22" s="43">
        <v>18</v>
      </c>
      <c r="D22" s="43">
        <v>18</v>
      </c>
      <c r="E22" s="43">
        <v>18</v>
      </c>
      <c r="F22" s="43">
        <v>18</v>
      </c>
      <c r="G22" s="43">
        <v>18</v>
      </c>
      <c r="H22" s="43">
        <v>18</v>
      </c>
      <c r="I22" s="43">
        <v>18</v>
      </c>
      <c r="J22" s="43">
        <v>18</v>
      </c>
      <c r="K22" s="43">
        <v>18</v>
      </c>
      <c r="L22" s="43">
        <v>18</v>
      </c>
      <c r="M22" s="43">
        <v>18</v>
      </c>
      <c r="AD22" s="43">
        <v>18</v>
      </c>
      <c r="AE22" s="43">
        <v>18</v>
      </c>
      <c r="AF22" s="43">
        <v>18</v>
      </c>
      <c r="AG22" s="43">
        <v>18</v>
      </c>
      <c r="AH22" s="43">
        <v>18</v>
      </c>
      <c r="AI22" s="43">
        <v>18</v>
      </c>
      <c r="AJ22" s="43">
        <v>18</v>
      </c>
      <c r="AK22" s="43">
        <v>18</v>
      </c>
      <c r="AL22" s="43">
        <v>18</v>
      </c>
      <c r="AM22" s="43">
        <v>18</v>
      </c>
      <c r="AN22" s="43">
        <v>18</v>
      </c>
      <c r="AO22" s="43">
        <v>18</v>
      </c>
    </row>
    <row r="23" spans="1:41" ht="15.75">
      <c r="A23" s="42">
        <v>20</v>
      </c>
      <c r="B23" s="43">
        <v>19</v>
      </c>
      <c r="C23" s="43">
        <v>19</v>
      </c>
      <c r="D23" s="43">
        <v>19</v>
      </c>
      <c r="E23" s="43">
        <v>19</v>
      </c>
      <c r="F23" s="43">
        <v>19</v>
      </c>
      <c r="G23" s="43">
        <v>19</v>
      </c>
      <c r="H23" s="43">
        <v>19</v>
      </c>
      <c r="I23" s="43">
        <v>19</v>
      </c>
      <c r="J23" s="43">
        <v>19</v>
      </c>
      <c r="K23" s="43">
        <v>19</v>
      </c>
      <c r="L23" s="43">
        <v>19</v>
      </c>
      <c r="M23" s="43">
        <v>19</v>
      </c>
      <c r="AD23" s="43">
        <v>19</v>
      </c>
      <c r="AE23" s="43">
        <v>19</v>
      </c>
      <c r="AF23" s="43">
        <v>19</v>
      </c>
      <c r="AG23" s="43">
        <v>19</v>
      </c>
      <c r="AH23" s="43">
        <v>19</v>
      </c>
      <c r="AI23" s="43">
        <v>19</v>
      </c>
      <c r="AJ23" s="43">
        <v>19</v>
      </c>
      <c r="AK23" s="43">
        <v>19</v>
      </c>
      <c r="AL23" s="43">
        <v>19</v>
      </c>
      <c r="AM23" s="43">
        <v>19</v>
      </c>
      <c r="AN23" s="43">
        <v>19</v>
      </c>
      <c r="AO23" s="43">
        <v>19</v>
      </c>
    </row>
    <row r="24" spans="1:41" ht="15.75">
      <c r="A24" s="42">
        <v>21</v>
      </c>
      <c r="B24" s="43">
        <v>20</v>
      </c>
      <c r="C24" s="43">
        <v>20</v>
      </c>
      <c r="D24" s="43">
        <v>20</v>
      </c>
      <c r="E24" s="43">
        <v>20</v>
      </c>
      <c r="F24" s="43">
        <v>20</v>
      </c>
      <c r="G24" s="43">
        <v>20</v>
      </c>
      <c r="H24" s="43">
        <v>20</v>
      </c>
      <c r="I24" s="43">
        <v>20</v>
      </c>
      <c r="J24" s="43">
        <v>20</v>
      </c>
      <c r="K24" s="43">
        <v>20</v>
      </c>
      <c r="L24" s="43">
        <v>20</v>
      </c>
      <c r="M24" s="43">
        <v>20</v>
      </c>
      <c r="AD24" s="43">
        <v>20</v>
      </c>
      <c r="AE24" s="43">
        <v>20</v>
      </c>
      <c r="AF24" s="43">
        <v>20</v>
      </c>
      <c r="AG24" s="43">
        <v>20</v>
      </c>
      <c r="AH24" s="43">
        <v>20</v>
      </c>
      <c r="AI24" s="43">
        <v>20</v>
      </c>
      <c r="AJ24" s="43">
        <v>20</v>
      </c>
      <c r="AK24" s="43">
        <v>20</v>
      </c>
      <c r="AL24" s="43">
        <v>20</v>
      </c>
      <c r="AM24" s="43">
        <v>20</v>
      </c>
      <c r="AN24" s="43">
        <v>20</v>
      </c>
      <c r="AO24" s="43">
        <v>20</v>
      </c>
    </row>
    <row r="25" spans="1:41" ht="15.75">
      <c r="A25" s="42">
        <v>22</v>
      </c>
      <c r="B25" s="43">
        <v>21</v>
      </c>
      <c r="C25" s="43">
        <v>21</v>
      </c>
      <c r="D25" s="43">
        <v>21</v>
      </c>
      <c r="E25" s="43">
        <v>21</v>
      </c>
      <c r="F25" s="43">
        <v>21</v>
      </c>
      <c r="G25" s="43">
        <v>21</v>
      </c>
      <c r="H25" s="43">
        <v>21</v>
      </c>
      <c r="I25" s="43">
        <v>21</v>
      </c>
      <c r="J25" s="43">
        <v>21</v>
      </c>
      <c r="K25" s="43">
        <v>21</v>
      </c>
      <c r="L25" s="43">
        <v>21</v>
      </c>
      <c r="M25" s="43">
        <v>21</v>
      </c>
      <c r="AD25" s="43">
        <v>21</v>
      </c>
      <c r="AE25" s="43">
        <v>21</v>
      </c>
      <c r="AF25" s="43">
        <v>21</v>
      </c>
      <c r="AG25" s="43">
        <v>21</v>
      </c>
      <c r="AH25" s="43">
        <v>21</v>
      </c>
      <c r="AI25" s="43">
        <v>21</v>
      </c>
      <c r="AJ25" s="43">
        <v>21</v>
      </c>
      <c r="AK25" s="43">
        <v>21</v>
      </c>
      <c r="AL25" s="43">
        <v>21</v>
      </c>
      <c r="AM25" s="43">
        <v>21</v>
      </c>
      <c r="AN25" s="43">
        <v>21</v>
      </c>
      <c r="AO25" s="43">
        <v>21</v>
      </c>
    </row>
    <row r="26" spans="1:41" ht="15.75">
      <c r="A26" s="42">
        <v>23</v>
      </c>
      <c r="B26" s="43">
        <v>22</v>
      </c>
      <c r="C26" s="43">
        <v>22</v>
      </c>
      <c r="D26" s="43">
        <v>22</v>
      </c>
      <c r="E26" s="43">
        <v>22</v>
      </c>
      <c r="F26" s="43">
        <v>22</v>
      </c>
      <c r="G26" s="43">
        <v>22</v>
      </c>
      <c r="H26" s="43">
        <v>22</v>
      </c>
      <c r="I26" s="43">
        <v>22</v>
      </c>
      <c r="J26" s="43">
        <v>22</v>
      </c>
      <c r="K26" s="43">
        <v>22</v>
      </c>
      <c r="L26" s="43">
        <v>22</v>
      </c>
      <c r="M26" s="43">
        <v>22</v>
      </c>
      <c r="AD26" s="43">
        <v>22</v>
      </c>
      <c r="AE26" s="43">
        <v>22</v>
      </c>
      <c r="AF26" s="43">
        <v>22</v>
      </c>
      <c r="AG26" s="43">
        <v>22</v>
      </c>
      <c r="AH26" s="43">
        <v>22</v>
      </c>
      <c r="AI26" s="43">
        <v>22</v>
      </c>
      <c r="AJ26" s="43">
        <v>22</v>
      </c>
      <c r="AK26" s="43">
        <v>22</v>
      </c>
      <c r="AL26" s="43">
        <v>22</v>
      </c>
      <c r="AM26" s="43">
        <v>22</v>
      </c>
      <c r="AN26" s="43">
        <v>22</v>
      </c>
      <c r="AO26" s="43">
        <v>22</v>
      </c>
    </row>
    <row r="27" spans="1:41" ht="15.75">
      <c r="A27" s="42">
        <v>24</v>
      </c>
      <c r="B27" s="43">
        <v>23</v>
      </c>
      <c r="C27" s="43">
        <v>23</v>
      </c>
      <c r="D27" s="43">
        <v>23</v>
      </c>
      <c r="E27" s="43">
        <v>23</v>
      </c>
      <c r="F27" s="43">
        <v>23</v>
      </c>
      <c r="G27" s="43">
        <v>23</v>
      </c>
      <c r="H27" s="43">
        <v>23</v>
      </c>
      <c r="I27" s="43">
        <v>23</v>
      </c>
      <c r="J27" s="43">
        <v>23</v>
      </c>
      <c r="K27" s="43">
        <v>23</v>
      </c>
      <c r="L27" s="43">
        <v>23</v>
      </c>
      <c r="M27" s="43">
        <v>23</v>
      </c>
      <c r="AD27" s="43">
        <v>23</v>
      </c>
      <c r="AE27" s="43">
        <v>23</v>
      </c>
      <c r="AF27" s="43">
        <v>23</v>
      </c>
      <c r="AG27" s="43">
        <v>23</v>
      </c>
      <c r="AH27" s="43">
        <v>23</v>
      </c>
      <c r="AI27" s="43">
        <v>23</v>
      </c>
      <c r="AJ27" s="43">
        <v>23</v>
      </c>
      <c r="AK27" s="43">
        <v>23</v>
      </c>
      <c r="AL27" s="43">
        <v>23</v>
      </c>
      <c r="AM27" s="43">
        <v>23</v>
      </c>
      <c r="AN27" s="43">
        <v>23</v>
      </c>
      <c r="AO27" s="43">
        <v>23</v>
      </c>
    </row>
    <row r="28" spans="1:41" ht="15.75">
      <c r="A28" s="42">
        <v>25</v>
      </c>
      <c r="B28" s="43">
        <v>24</v>
      </c>
      <c r="C28" s="43">
        <v>24</v>
      </c>
      <c r="D28" s="43">
        <v>24</v>
      </c>
      <c r="E28" s="43">
        <v>24</v>
      </c>
      <c r="F28" s="43">
        <v>24</v>
      </c>
      <c r="G28" s="43">
        <v>24</v>
      </c>
      <c r="H28" s="43">
        <v>24</v>
      </c>
      <c r="I28" s="43">
        <v>24</v>
      </c>
      <c r="J28" s="43">
        <v>24</v>
      </c>
      <c r="K28" s="43">
        <v>24</v>
      </c>
      <c r="L28" s="43">
        <v>24</v>
      </c>
      <c r="M28" s="43">
        <v>24</v>
      </c>
      <c r="AD28" s="43">
        <v>24</v>
      </c>
      <c r="AE28" s="43">
        <v>24</v>
      </c>
      <c r="AF28" s="43">
        <v>24</v>
      </c>
      <c r="AG28" s="43">
        <v>24</v>
      </c>
      <c r="AH28" s="43">
        <v>24</v>
      </c>
      <c r="AI28" s="43">
        <v>24</v>
      </c>
      <c r="AJ28" s="43">
        <v>24</v>
      </c>
      <c r="AK28" s="43">
        <v>24</v>
      </c>
      <c r="AL28" s="43">
        <v>24</v>
      </c>
      <c r="AM28" s="43">
        <v>24</v>
      </c>
      <c r="AN28" s="43">
        <v>24</v>
      </c>
      <c r="AO28" s="43">
        <v>24</v>
      </c>
    </row>
    <row r="29" spans="1:41" ht="15.75">
      <c r="A29" s="42">
        <v>26</v>
      </c>
      <c r="B29" s="43">
        <v>25</v>
      </c>
      <c r="C29" s="43">
        <v>25</v>
      </c>
      <c r="D29" s="43">
        <v>25</v>
      </c>
      <c r="E29" s="43">
        <v>25</v>
      </c>
      <c r="F29" s="43">
        <v>25</v>
      </c>
      <c r="G29" s="43">
        <v>25</v>
      </c>
      <c r="H29" s="43">
        <v>25</v>
      </c>
      <c r="I29" s="43">
        <v>25</v>
      </c>
      <c r="J29" s="43">
        <v>25</v>
      </c>
      <c r="K29" s="43">
        <v>25</v>
      </c>
      <c r="L29" s="43">
        <v>25</v>
      </c>
      <c r="M29" s="43">
        <v>25</v>
      </c>
      <c r="AD29" s="43">
        <v>25</v>
      </c>
      <c r="AE29" s="43">
        <v>25</v>
      </c>
      <c r="AF29" s="43">
        <v>25</v>
      </c>
      <c r="AG29" s="43">
        <v>25</v>
      </c>
      <c r="AH29" s="43">
        <v>25</v>
      </c>
      <c r="AI29" s="43">
        <v>25</v>
      </c>
      <c r="AJ29" s="43">
        <v>25</v>
      </c>
      <c r="AK29" s="43">
        <v>25</v>
      </c>
      <c r="AL29" s="43">
        <v>25</v>
      </c>
      <c r="AM29" s="43">
        <v>25</v>
      </c>
      <c r="AN29" s="43">
        <v>25</v>
      </c>
      <c r="AO29" s="43">
        <v>25</v>
      </c>
    </row>
    <row r="30" spans="1:41" ht="15.75">
      <c r="A30" s="42">
        <v>27</v>
      </c>
      <c r="B30" s="43">
        <v>26</v>
      </c>
      <c r="C30" s="43">
        <v>26</v>
      </c>
      <c r="D30" s="43">
        <v>26</v>
      </c>
      <c r="E30" s="43">
        <v>26</v>
      </c>
      <c r="F30" s="43">
        <v>26</v>
      </c>
      <c r="G30" s="43">
        <v>26</v>
      </c>
      <c r="H30" s="43">
        <v>26</v>
      </c>
      <c r="I30" s="43">
        <v>26</v>
      </c>
      <c r="J30" s="43">
        <v>26</v>
      </c>
      <c r="K30" s="43">
        <v>26</v>
      </c>
      <c r="L30" s="43">
        <v>26</v>
      </c>
      <c r="M30" s="43">
        <v>26</v>
      </c>
      <c r="AD30" s="43">
        <v>26</v>
      </c>
      <c r="AE30" s="43">
        <v>26</v>
      </c>
      <c r="AF30" s="43">
        <v>26</v>
      </c>
      <c r="AG30" s="43">
        <v>26</v>
      </c>
      <c r="AH30" s="43">
        <v>26</v>
      </c>
      <c r="AI30" s="43">
        <v>26</v>
      </c>
      <c r="AJ30" s="43">
        <v>26</v>
      </c>
      <c r="AK30" s="43">
        <v>26</v>
      </c>
      <c r="AL30" s="43">
        <v>26</v>
      </c>
      <c r="AM30" s="43">
        <v>26</v>
      </c>
      <c r="AN30" s="43">
        <v>26</v>
      </c>
      <c r="AO30" s="43">
        <v>26</v>
      </c>
    </row>
    <row r="31" spans="1:41" ht="15.75">
      <c r="A31" s="42">
        <v>28</v>
      </c>
      <c r="B31" s="43">
        <v>27</v>
      </c>
      <c r="C31" s="43">
        <v>27</v>
      </c>
      <c r="D31" s="43">
        <v>27</v>
      </c>
      <c r="E31" s="43">
        <v>27</v>
      </c>
      <c r="F31" s="43">
        <v>27</v>
      </c>
      <c r="G31" s="43">
        <v>27</v>
      </c>
      <c r="H31" s="43">
        <v>27</v>
      </c>
      <c r="I31" s="43">
        <v>27</v>
      </c>
      <c r="J31" s="43">
        <v>27</v>
      </c>
      <c r="K31" s="43">
        <v>27</v>
      </c>
      <c r="L31" s="43">
        <v>27</v>
      </c>
      <c r="M31" s="43">
        <v>27</v>
      </c>
      <c r="AD31" s="43">
        <v>27</v>
      </c>
      <c r="AE31" s="43">
        <v>27</v>
      </c>
      <c r="AF31" s="43">
        <v>27</v>
      </c>
      <c r="AG31" s="43">
        <v>27</v>
      </c>
      <c r="AH31" s="43">
        <v>27</v>
      </c>
      <c r="AI31" s="43">
        <v>27</v>
      </c>
      <c r="AJ31" s="43">
        <v>27</v>
      </c>
      <c r="AK31" s="43">
        <v>27</v>
      </c>
      <c r="AL31" s="43">
        <v>27</v>
      </c>
      <c r="AM31" s="43">
        <v>27</v>
      </c>
      <c r="AN31" s="43">
        <v>27</v>
      </c>
      <c r="AO31" s="43">
        <v>27</v>
      </c>
    </row>
    <row r="32" spans="1:41" ht="15.75">
      <c r="A32" s="42">
        <v>29</v>
      </c>
      <c r="B32" s="43">
        <v>28</v>
      </c>
      <c r="C32" s="43">
        <v>28</v>
      </c>
      <c r="D32" s="43">
        <v>28</v>
      </c>
      <c r="E32" s="43">
        <v>28</v>
      </c>
      <c r="F32" s="43">
        <v>28</v>
      </c>
      <c r="G32" s="43">
        <v>28</v>
      </c>
      <c r="H32" s="43">
        <v>28</v>
      </c>
      <c r="I32" s="43">
        <v>28</v>
      </c>
      <c r="J32" s="43">
        <v>28</v>
      </c>
      <c r="K32" s="43">
        <v>28</v>
      </c>
      <c r="L32" s="43">
        <v>28</v>
      </c>
      <c r="M32" s="43">
        <v>28</v>
      </c>
      <c r="AD32" s="43">
        <v>28</v>
      </c>
      <c r="AE32" s="43">
        <v>28</v>
      </c>
      <c r="AF32" s="43">
        <v>28</v>
      </c>
      <c r="AG32" s="43">
        <v>28</v>
      </c>
      <c r="AH32" s="43">
        <v>28</v>
      </c>
      <c r="AI32" s="43">
        <v>28</v>
      </c>
      <c r="AJ32" s="43">
        <v>28</v>
      </c>
      <c r="AK32" s="43">
        <v>28</v>
      </c>
      <c r="AL32" s="43">
        <v>28</v>
      </c>
      <c r="AM32" s="43">
        <v>28</v>
      </c>
      <c r="AN32" s="43">
        <v>28</v>
      </c>
      <c r="AO32" s="43">
        <v>28</v>
      </c>
    </row>
    <row r="33" spans="1:41" ht="15.75">
      <c r="A33" s="42">
        <v>30</v>
      </c>
      <c r="B33" s="43">
        <v>29</v>
      </c>
      <c r="C33" s="43">
        <v>29</v>
      </c>
      <c r="D33" s="43">
        <v>29</v>
      </c>
      <c r="E33" s="43">
        <v>29</v>
      </c>
      <c r="F33" s="43">
        <v>29</v>
      </c>
      <c r="G33" s="43">
        <v>29</v>
      </c>
      <c r="H33" s="43">
        <v>29</v>
      </c>
      <c r="I33" s="43">
        <v>29</v>
      </c>
      <c r="J33" s="43">
        <v>29</v>
      </c>
      <c r="K33" s="43">
        <v>29</v>
      </c>
      <c r="L33" s="43"/>
      <c r="M33" s="43">
        <v>29</v>
      </c>
      <c r="AD33" s="43">
        <v>29</v>
      </c>
      <c r="AE33" s="43"/>
      <c r="AF33" s="43">
        <v>29</v>
      </c>
      <c r="AG33" s="43">
        <v>29</v>
      </c>
      <c r="AH33" s="43">
        <v>29</v>
      </c>
      <c r="AI33" s="43">
        <v>29</v>
      </c>
      <c r="AJ33" s="43">
        <v>29</v>
      </c>
      <c r="AK33" s="43">
        <v>29</v>
      </c>
      <c r="AL33" s="43">
        <v>29</v>
      </c>
      <c r="AM33" s="43">
        <v>29</v>
      </c>
      <c r="AN33" s="43">
        <v>29</v>
      </c>
      <c r="AO33" s="43">
        <v>29</v>
      </c>
    </row>
    <row r="34" spans="1:41" ht="15.75">
      <c r="A34" s="42">
        <v>31</v>
      </c>
      <c r="B34" s="43">
        <v>30</v>
      </c>
      <c r="C34" s="43">
        <v>30</v>
      </c>
      <c r="D34" s="43">
        <v>30</v>
      </c>
      <c r="E34" s="43">
        <v>30</v>
      </c>
      <c r="F34" s="43">
        <v>30</v>
      </c>
      <c r="G34" s="43">
        <v>30</v>
      </c>
      <c r="H34" s="43">
        <v>30</v>
      </c>
      <c r="I34" s="43">
        <v>30</v>
      </c>
      <c r="J34" s="43">
        <v>30</v>
      </c>
      <c r="K34" s="43">
        <v>30</v>
      </c>
      <c r="L34" s="43"/>
      <c r="M34" s="43">
        <v>30</v>
      </c>
      <c r="AD34" s="43">
        <v>30</v>
      </c>
      <c r="AE34" s="43"/>
      <c r="AF34" s="43">
        <v>30</v>
      </c>
      <c r="AG34" s="43">
        <v>30</v>
      </c>
      <c r="AH34" s="43">
        <v>30</v>
      </c>
      <c r="AI34" s="43">
        <v>30</v>
      </c>
      <c r="AJ34" s="43">
        <v>30</v>
      </c>
      <c r="AK34" s="43">
        <v>30</v>
      </c>
      <c r="AL34" s="43">
        <v>30</v>
      </c>
      <c r="AM34" s="43">
        <v>30</v>
      </c>
      <c r="AN34" s="43">
        <v>30</v>
      </c>
      <c r="AO34" s="43">
        <v>30</v>
      </c>
    </row>
    <row r="35" spans="1:41" ht="15.75">
      <c r="A35" s="42">
        <v>32</v>
      </c>
      <c r="B35" s="43"/>
      <c r="C35" s="43">
        <v>31</v>
      </c>
      <c r="D35" s="43"/>
      <c r="E35" s="43">
        <v>31</v>
      </c>
      <c r="F35" s="43">
        <v>31</v>
      </c>
      <c r="G35" s="43"/>
      <c r="H35" s="43">
        <v>31</v>
      </c>
      <c r="I35" s="43"/>
      <c r="J35" s="43">
        <v>31</v>
      </c>
      <c r="K35" s="43">
        <v>31</v>
      </c>
      <c r="L35" s="43"/>
      <c r="M35" s="43">
        <v>31</v>
      </c>
      <c r="AD35" s="43">
        <v>31</v>
      </c>
      <c r="AE35" s="43"/>
      <c r="AF35" s="43">
        <v>31</v>
      </c>
      <c r="AG35" s="43"/>
      <c r="AH35" s="43">
        <v>31</v>
      </c>
      <c r="AI35" s="43"/>
      <c r="AJ35" s="43">
        <v>31</v>
      </c>
      <c r="AK35" s="43">
        <v>31</v>
      </c>
      <c r="AL35" s="43"/>
      <c r="AM35" s="43">
        <v>31</v>
      </c>
      <c r="AN35" s="43"/>
      <c r="AO35" s="43">
        <v>31</v>
      </c>
    </row>
    <row r="36" spans="1:41" ht="15.75" thickBot="1">
      <c r="B36" s="2" t="s">
        <v>13</v>
      </c>
    </row>
    <row r="37" spans="1:41">
      <c r="A37" s="9"/>
      <c r="B37" s="10" t="s">
        <v>4</v>
      </c>
      <c r="C37" s="10" t="s">
        <v>5</v>
      </c>
      <c r="D37" s="10" t="s">
        <v>6</v>
      </c>
      <c r="E37" s="10" t="s">
        <v>7</v>
      </c>
      <c r="F37" s="10" t="s">
        <v>8</v>
      </c>
      <c r="G37" s="10" t="s">
        <v>9</v>
      </c>
      <c r="H37" s="10" t="s">
        <v>10</v>
      </c>
      <c r="I37" s="10" t="s">
        <v>11</v>
      </c>
      <c r="J37" s="11" t="s">
        <v>12</v>
      </c>
      <c r="K37" s="10" t="s">
        <v>1</v>
      </c>
      <c r="L37" s="10" t="s">
        <v>2</v>
      </c>
      <c r="M37" s="11" t="s">
        <v>3</v>
      </c>
      <c r="N37" s="33" t="s">
        <v>39</v>
      </c>
      <c r="O37" s="34" t="s">
        <v>40</v>
      </c>
    </row>
    <row r="38" spans="1:41">
      <c r="A38" s="12"/>
      <c r="B38" s="13">
        <v>31</v>
      </c>
      <c r="C38" s="13">
        <v>32</v>
      </c>
      <c r="D38" s="13">
        <v>31</v>
      </c>
      <c r="E38" s="13">
        <v>32</v>
      </c>
      <c r="F38" s="13">
        <v>32</v>
      </c>
      <c r="G38" s="13">
        <v>30</v>
      </c>
      <c r="H38" s="13">
        <v>32</v>
      </c>
      <c r="I38" s="13">
        <v>30</v>
      </c>
      <c r="J38" s="13">
        <v>32</v>
      </c>
      <c r="K38" s="13">
        <v>32</v>
      </c>
      <c r="L38" s="13">
        <v>28</v>
      </c>
      <c r="M38" s="14">
        <v>32</v>
      </c>
    </row>
    <row r="39" spans="1:41">
      <c r="A39" s="15" t="s">
        <v>15</v>
      </c>
      <c r="B39" s="16">
        <f>Model!E11</f>
        <v>0</v>
      </c>
      <c r="C39" s="16">
        <f>Model!F11</f>
        <v>0</v>
      </c>
      <c r="D39" s="16">
        <f>Model!G11</f>
        <v>0</v>
      </c>
      <c r="E39" s="16">
        <f>Model!H11</f>
        <v>0</v>
      </c>
      <c r="F39" s="16">
        <f>Model!I11</f>
        <v>0</v>
      </c>
      <c r="G39" s="16">
        <f>Model!J11</f>
        <v>0</v>
      </c>
      <c r="H39" s="16">
        <f>Model!K11</f>
        <v>0</v>
      </c>
      <c r="I39" s="16">
        <f>Model!L11</f>
        <v>0</v>
      </c>
      <c r="J39" s="16">
        <f>Model!M11</f>
        <v>0</v>
      </c>
      <c r="K39" s="16">
        <f>Model!N11</f>
        <v>0</v>
      </c>
      <c r="L39" s="16">
        <f>Model!O11</f>
        <v>0</v>
      </c>
      <c r="M39" s="16">
        <f>Model!P11</f>
        <v>0</v>
      </c>
      <c r="N39">
        <f>SUM(B39:M39)</f>
        <v>0</v>
      </c>
      <c r="O39">
        <f>365-N39</f>
        <v>365</v>
      </c>
    </row>
    <row r="40" spans="1:41" ht="15.75" thickBot="1">
      <c r="A40" s="17" t="s">
        <v>16</v>
      </c>
      <c r="B40" s="18">
        <f>Model!E12</f>
        <v>0</v>
      </c>
      <c r="C40" s="18">
        <f>Model!F12</f>
        <v>0</v>
      </c>
      <c r="D40" s="18">
        <f>Model!G12</f>
        <v>0</v>
      </c>
      <c r="E40" s="18">
        <f>Model!H12</f>
        <v>0</v>
      </c>
      <c r="F40" s="18">
        <f>Model!I12</f>
        <v>0</v>
      </c>
      <c r="G40" s="18">
        <f>Model!J12</f>
        <v>0</v>
      </c>
      <c r="H40" s="18">
        <f>Model!K12</f>
        <v>0</v>
      </c>
      <c r="I40" s="18">
        <f>Model!L12</f>
        <v>0</v>
      </c>
      <c r="J40" s="18">
        <f>Model!M12</f>
        <v>0</v>
      </c>
      <c r="K40" s="18">
        <f>Model!N12</f>
        <v>0</v>
      </c>
      <c r="L40" s="18">
        <f>Model!O12</f>
        <v>0</v>
      </c>
      <c r="M40" s="18">
        <f>Model!P12</f>
        <v>0</v>
      </c>
    </row>
    <row r="41" spans="1:41">
      <c r="B41">
        <f>IF(B40=1,0,1-B40)</f>
        <v>1</v>
      </c>
      <c r="C41">
        <f t="shared" ref="C41:M41" si="0">IF(C40=1,0,1-C40)</f>
        <v>1</v>
      </c>
      <c r="D41">
        <f t="shared" si="0"/>
        <v>1</v>
      </c>
      <c r="E41">
        <f t="shared" si="0"/>
        <v>1</v>
      </c>
      <c r="F41">
        <f t="shared" si="0"/>
        <v>1</v>
      </c>
      <c r="G41">
        <f t="shared" si="0"/>
        <v>1</v>
      </c>
      <c r="H41">
        <f t="shared" si="0"/>
        <v>1</v>
      </c>
      <c r="I41">
        <f t="shared" si="0"/>
        <v>1</v>
      </c>
      <c r="J41">
        <f t="shared" si="0"/>
        <v>1</v>
      </c>
      <c r="K41">
        <f t="shared" si="0"/>
        <v>1</v>
      </c>
      <c r="L41">
        <f t="shared" si="0"/>
        <v>1</v>
      </c>
      <c r="M41">
        <f t="shared" si="0"/>
        <v>1</v>
      </c>
    </row>
    <row r="42" spans="1:41" ht="15.75" thickBot="1"/>
    <row r="43" spans="1:41">
      <c r="A43" s="20" t="s">
        <v>51</v>
      </c>
      <c r="B43" s="10" t="s">
        <v>4</v>
      </c>
      <c r="C43" s="10" t="s">
        <v>5</v>
      </c>
      <c r="D43" s="10" t="s">
        <v>6</v>
      </c>
      <c r="E43" s="10" t="s">
        <v>7</v>
      </c>
      <c r="F43" s="10" t="s">
        <v>8</v>
      </c>
      <c r="G43" s="10" t="s">
        <v>9</v>
      </c>
      <c r="H43" s="10" t="s">
        <v>10</v>
      </c>
      <c r="I43" s="10" t="s">
        <v>11</v>
      </c>
      <c r="J43" s="11" t="s">
        <v>12</v>
      </c>
      <c r="K43" s="10" t="s">
        <v>1</v>
      </c>
      <c r="L43" s="10" t="s">
        <v>2</v>
      </c>
      <c r="M43" s="11" t="s">
        <v>3</v>
      </c>
      <c r="O43" s="34" t="s">
        <v>87</v>
      </c>
    </row>
    <row r="44" spans="1:41" s="2" customFormat="1" ht="15.75" thickBot="1">
      <c r="A44" s="19" t="s">
        <v>17</v>
      </c>
      <c r="B44" s="45">
        <f>B41*'Lands For Selected Time Period'!C2*$O$44*$O$46</f>
        <v>10380</v>
      </c>
      <c r="C44" s="45">
        <f>C41*'Lands For Selected Time Period'!D2*$O$44*$O$46</f>
        <v>15874.032786885246</v>
      </c>
      <c r="D44" s="45">
        <f>D41*'Lands For Selected Time Period'!E2*$O$44*$O$46</f>
        <v>15361.967213114754</v>
      </c>
      <c r="E44" s="45">
        <f>E41*'Lands For Selected Time Period'!F2*$O$44*$O$46</f>
        <v>8877</v>
      </c>
      <c r="F44" s="45">
        <f>F41*'Lands For Selected Time Period'!G2*$O$44*$O$46</f>
        <v>8877</v>
      </c>
      <c r="G44" s="45">
        <f>G41*'Lands For Selected Time Period'!H2*$O$44*$O$46</f>
        <v>7525.5737704918038</v>
      </c>
      <c r="H44" s="45">
        <f>H41*'Lands For Selected Time Period'!I2*$O$44*$O$46</f>
        <v>7776.4262295081962</v>
      </c>
      <c r="I44" s="45">
        <f>I41*'Lands For Selected Time Period'!J2*$O$44*$O$46</f>
        <v>6362.4590163934427</v>
      </c>
      <c r="J44" s="45">
        <f>J41*'Lands For Selected Time Period'!K2*$O$44*$O$46</f>
        <v>6574.5409836065573</v>
      </c>
      <c r="K44" s="45">
        <f>K41*'Lands For Selected Time Period'!L2*$O$44*$O$46</f>
        <v>10864.186440677966</v>
      </c>
      <c r="L44" s="45">
        <f>L41*'Lands For Selected Time Period'!M2*$O$44*$O$46</f>
        <v>9812.8135593220341</v>
      </c>
      <c r="M44" s="45">
        <f>M41*'Lands For Selected Time Period'!N2*$O$44*$O$46</f>
        <v>10726</v>
      </c>
      <c r="O44" s="48">
        <f>IF(Model!P18=13,'Bag and Size Scalars'!K11,IF(Model!P18=12,'Bag and Size Scalars'!K12,'Bag and Size Scalars'!K13))</f>
        <v>1</v>
      </c>
    </row>
    <row r="45" spans="1:41">
      <c r="A45" s="20" t="s">
        <v>52</v>
      </c>
      <c r="B45" s="10" t="s">
        <v>4</v>
      </c>
      <c r="C45" s="10" t="s">
        <v>5</v>
      </c>
      <c r="D45" s="10" t="s">
        <v>6</v>
      </c>
      <c r="E45" s="10" t="s">
        <v>7</v>
      </c>
      <c r="F45" s="10" t="s">
        <v>8</v>
      </c>
      <c r="G45" s="10" t="s">
        <v>9</v>
      </c>
      <c r="H45" s="10" t="s">
        <v>10</v>
      </c>
      <c r="I45" s="10" t="s">
        <v>11</v>
      </c>
      <c r="J45" s="11" t="s">
        <v>12</v>
      </c>
      <c r="K45" s="10" t="s">
        <v>1</v>
      </c>
      <c r="L45" s="10" t="s">
        <v>2</v>
      </c>
      <c r="M45" s="11" t="s">
        <v>3</v>
      </c>
      <c r="O45" s="34" t="s">
        <v>86</v>
      </c>
    </row>
    <row r="46" spans="1:41" ht="15.75" thickBot="1">
      <c r="A46" s="19" t="s">
        <v>30</v>
      </c>
      <c r="B46" s="45">
        <f>B41*'Lands For Selected Time Period'!C3*$O$44*$O$46</f>
        <v>11551.967213114754</v>
      </c>
      <c r="C46" s="45">
        <f>C41*'Lands For Selected Time Period'!D3*$O$44*$O$46</f>
        <v>18253.409836065573</v>
      </c>
      <c r="D46" s="45">
        <f>D41*'Lands For Selected Time Period'!E3*$O$44*$O$46</f>
        <v>17664.590163934427</v>
      </c>
      <c r="E46" s="45">
        <f>E41*'Lands For Selected Time Period'!F3*$O$44*$O$46</f>
        <v>9561.5</v>
      </c>
      <c r="F46" s="45">
        <f>F41*'Lands For Selected Time Period'!G3*$O$44*$O$46</f>
        <v>9561.5</v>
      </c>
      <c r="G46" s="45">
        <f>G41*'Lands For Selected Time Period'!H3*$O$44*$O$46</f>
        <v>9133.2786885245914</v>
      </c>
      <c r="H46" s="45">
        <f>H41*'Lands For Selected Time Period'!I3*$O$44*$O$46</f>
        <v>9437.7213114754104</v>
      </c>
      <c r="I46" s="45">
        <f>I41*'Lands For Selected Time Period'!J3*$O$44*$O$46</f>
        <v>8627.2131147540986</v>
      </c>
      <c r="J46" s="45">
        <f>J41*'Lands For Selected Time Period'!K3*$O$44*$O$46</f>
        <v>8914.7868852459014</v>
      </c>
      <c r="K46" s="45">
        <f>K41*'Lands For Selected Time Period'!L3*$O$44*$O$46</f>
        <v>13858.576271186441</v>
      </c>
      <c r="L46" s="45">
        <f>L41*'Lands For Selected Time Period'!M3*$O$44*$O$46</f>
        <v>12517.423728813559</v>
      </c>
      <c r="M46" s="45">
        <f>M41*'Lands For Selected Time Period'!N3*$O$44*$O$46</f>
        <v>11937.032786885246</v>
      </c>
      <c r="O46" s="47">
        <f>IF(Model!O16=7,'Bag and Size Scalars'!K3,IF(Model!O16=1,'Bag and Size Scalars'!K4,IF(Model!O16=2,'Bag and Size Scalars'!K5,IF(Model!O16=3,'Bag and Size Scalars'!K6,'Bag and Size Scalars'!K7))))</f>
        <v>1</v>
      </c>
    </row>
    <row r="47" spans="1:41">
      <c r="A47" s="20" t="s">
        <v>53</v>
      </c>
      <c r="B47" s="10" t="s">
        <v>4</v>
      </c>
      <c r="C47" s="10" t="s">
        <v>5</v>
      </c>
      <c r="D47" s="10" t="s">
        <v>6</v>
      </c>
      <c r="E47" s="10" t="s">
        <v>7</v>
      </c>
      <c r="F47" s="10" t="s">
        <v>8</v>
      </c>
      <c r="G47" s="10" t="s">
        <v>9</v>
      </c>
      <c r="H47" s="10" t="s">
        <v>10</v>
      </c>
      <c r="I47" s="10" t="s">
        <v>11</v>
      </c>
      <c r="J47" s="11" t="s">
        <v>12</v>
      </c>
      <c r="K47" s="10" t="s">
        <v>1</v>
      </c>
      <c r="L47" s="10" t="s">
        <v>2</v>
      </c>
      <c r="M47" s="11" t="s">
        <v>3</v>
      </c>
    </row>
    <row r="48" spans="1:41">
      <c r="A48" s="19" t="s">
        <v>31</v>
      </c>
      <c r="B48" s="45">
        <f>B41*'Lands For Selected Time Period'!C4*$O$44*$O$46</f>
        <v>12723.934426229509</v>
      </c>
      <c r="C48" s="45">
        <f>C41*'Lands For Selected Time Period'!D4*$O$44*$O$46</f>
        <v>20632.7868852459</v>
      </c>
      <c r="D48" s="45">
        <f>D41*'Lands For Selected Time Period'!E4*$O$44*$O$46</f>
        <v>19967.2131147541</v>
      </c>
      <c r="E48" s="45">
        <f>E41*'Lands For Selected Time Period'!F4*$O$44*$O$46</f>
        <v>10245.5</v>
      </c>
      <c r="F48" s="45">
        <f>F41*'Lands For Selected Time Period'!G4*$O$44*$O$46</f>
        <v>10245.5</v>
      </c>
      <c r="G48" s="45">
        <f>G41*'Lands For Selected Time Period'!H4*$O$44*$O$46</f>
        <v>10741.475409836066</v>
      </c>
      <c r="H48" s="45">
        <f>H41*'Lands For Selected Time Period'!I4*$O$44*$O$46</f>
        <v>11099.524590163934</v>
      </c>
      <c r="I48" s="45">
        <f>I41*'Lands For Selected Time Period'!J4*$O$44*$O$46</f>
        <v>10891.967213114754</v>
      </c>
      <c r="J48" s="45">
        <f>J41*'Lands For Selected Time Period'!K4*$O$44*$O$46</f>
        <v>11255.032786885246</v>
      </c>
      <c r="K48" s="45">
        <f>K41*'Lands For Selected Time Period'!L4*$O$44*$O$46</f>
        <v>16853.491525423728</v>
      </c>
      <c r="L48" s="45">
        <f>L41*'Lands For Selected Time Period'!M4*$O$44*$O$46</f>
        <v>15222.508474576271</v>
      </c>
      <c r="M48" s="45">
        <f>M41*'Lands For Selected Time Period'!N4*$O$44*$O$46</f>
        <v>13148.065573770491</v>
      </c>
    </row>
  </sheetData>
  <mergeCells count="4">
    <mergeCell ref="N1:O1"/>
    <mergeCell ref="Q1:R1"/>
    <mergeCell ref="T1:U1"/>
    <mergeCell ref="T8:U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7"/>
  <sheetViews>
    <sheetView topLeftCell="F1" workbookViewId="0">
      <selection activeCell="B5" sqref="B5:M6"/>
    </sheetView>
  </sheetViews>
  <sheetFormatPr defaultRowHeight="15"/>
  <cols>
    <col min="1" max="1" width="33.7109375" customWidth="1"/>
    <col min="2" max="13" width="17" customWidth="1"/>
  </cols>
  <sheetData>
    <row r="1" spans="1:13" ht="18.75">
      <c r="A1" t="s">
        <v>24</v>
      </c>
      <c r="B1" s="46" t="s">
        <v>4</v>
      </c>
      <c r="C1" s="46" t="s">
        <v>5</v>
      </c>
      <c r="D1" s="46" t="s">
        <v>6</v>
      </c>
      <c r="E1" s="46" t="s">
        <v>7</v>
      </c>
      <c r="F1" s="46" t="s">
        <v>8</v>
      </c>
      <c r="G1" s="46" t="s">
        <v>9</v>
      </c>
      <c r="H1" s="46" t="s">
        <v>10</v>
      </c>
      <c r="I1" s="46" t="s">
        <v>11</v>
      </c>
      <c r="J1" s="46" t="s">
        <v>12</v>
      </c>
      <c r="K1" s="46" t="s">
        <v>1</v>
      </c>
      <c r="L1" s="46" t="s">
        <v>2</v>
      </c>
      <c r="M1" s="46" t="s">
        <v>3</v>
      </c>
    </row>
    <row r="2" spans="1:13" ht="21">
      <c r="A2" t="s">
        <v>33</v>
      </c>
      <c r="B2" s="27">
        <f>SUM(Model!E21)</f>
        <v>10380</v>
      </c>
      <c r="C2" s="27">
        <f>SUM(Model!E21:F21)</f>
        <v>26254.032786885247</v>
      </c>
      <c r="D2" s="27">
        <f>SUM(Model!E21:G21)</f>
        <v>41616</v>
      </c>
      <c r="E2" s="27">
        <f>SUM(Model!E21:H21)</f>
        <v>50493</v>
      </c>
      <c r="F2" s="27">
        <f>SUM(Model!E21:I21)</f>
        <v>59370</v>
      </c>
      <c r="G2" s="27">
        <f>SUM(Model!E21:J21)</f>
        <v>66895.573770491799</v>
      </c>
      <c r="H2" s="27">
        <f>SUM(Model!E21:K21)</f>
        <v>74672</v>
      </c>
      <c r="I2" s="27">
        <f>SUM(Model!E21:L21)</f>
        <v>81034.459016393448</v>
      </c>
      <c r="J2" s="27">
        <f>SUM(Model!E21:M21)</f>
        <v>87609</v>
      </c>
      <c r="K2" s="27">
        <f>SUM(Model!E21:N21)</f>
        <v>98473.186440677964</v>
      </c>
      <c r="L2" s="27">
        <f>SUM(Model!E21:O21)</f>
        <v>108286</v>
      </c>
      <c r="M2" s="27">
        <f>SUM(Model!E21:P21)</f>
        <v>119012</v>
      </c>
    </row>
    <row r="3" spans="1:13" ht="21">
      <c r="A3" t="s">
        <v>54</v>
      </c>
      <c r="B3" s="27">
        <f>SUM(Model!E22)</f>
        <v>11551.967213114754</v>
      </c>
      <c r="C3" s="27">
        <f>SUM(Model!E22:F22)</f>
        <v>29805.37704918033</v>
      </c>
      <c r="D3" s="27">
        <f>SUM(Model!E22:G22)</f>
        <v>47469.967213114753</v>
      </c>
      <c r="E3" s="27">
        <f>SUM(Model!E22:H22)</f>
        <v>57031.467213114753</v>
      </c>
      <c r="F3" s="27">
        <f>SUM(Model!E22:I22)</f>
        <v>66592.967213114753</v>
      </c>
      <c r="G3" s="27">
        <f>SUM(Model!E22:J22)</f>
        <v>75726.24590163934</v>
      </c>
      <c r="H3" s="27">
        <f>SUM(Model!E22:K22)</f>
        <v>85163.967213114753</v>
      </c>
      <c r="I3" s="27">
        <f>SUM(Model!E22:L22)</f>
        <v>93791.180327868846</v>
      </c>
      <c r="J3" s="27">
        <f>SUM(Model!E22:M22)</f>
        <v>102705.96721311475</v>
      </c>
      <c r="K3" s="27">
        <f>SUM(Model!E22:N22)</f>
        <v>116564.54348430119</v>
      </c>
      <c r="L3" s="27">
        <f>SUM(Model!E22:O22)</f>
        <v>129081.96721311475</v>
      </c>
      <c r="M3" s="27">
        <f>SUM(Model!E22:P22)</f>
        <v>141019</v>
      </c>
    </row>
    <row r="4" spans="1:13" ht="21">
      <c r="A4" t="s">
        <v>55</v>
      </c>
      <c r="B4" s="27">
        <f>SUM(Model!E23)</f>
        <v>12723.934426229509</v>
      </c>
      <c r="C4" s="27">
        <f>SUM(Model!E23:F23)</f>
        <v>33356.721311475412</v>
      </c>
      <c r="D4" s="27">
        <f>SUM(Model!E23:G23)</f>
        <v>53323.934426229513</v>
      </c>
      <c r="E4" s="27">
        <f>SUM(Model!E23:H23)</f>
        <v>63569.434426229513</v>
      </c>
      <c r="F4" s="27">
        <f>SUM(Model!E23:I23)</f>
        <v>73814.934426229505</v>
      </c>
      <c r="G4" s="27">
        <f>SUM(Model!E23:J23)</f>
        <v>84556.409836065577</v>
      </c>
      <c r="H4" s="27">
        <f>SUM(Model!E23:K23)</f>
        <v>95655.934426229505</v>
      </c>
      <c r="I4" s="27">
        <f>SUM(Model!E23:L23)</f>
        <v>106547.90163934426</v>
      </c>
      <c r="J4" s="27">
        <f>SUM(Model!E23:M23)</f>
        <v>117802.93442622951</v>
      </c>
      <c r="K4" s="27">
        <f>SUM(Model!E23:N23)</f>
        <v>134656.42595165322</v>
      </c>
      <c r="L4" s="27">
        <f>SUM(Model!E23:O23)</f>
        <v>149878.93442622948</v>
      </c>
      <c r="M4" s="27">
        <f>SUM(Model!E23:P23)</f>
        <v>163026.99999999997</v>
      </c>
    </row>
    <row r="5" spans="1:13">
      <c r="A5" t="s">
        <v>95</v>
      </c>
      <c r="B5" s="28">
        <v>63143</v>
      </c>
      <c r="C5" s="28">
        <v>63143</v>
      </c>
      <c r="D5" s="28">
        <v>63143</v>
      </c>
      <c r="E5" s="28">
        <v>63143</v>
      </c>
      <c r="F5" s="28">
        <v>63143</v>
      </c>
      <c r="G5" s="28">
        <v>63143</v>
      </c>
      <c r="H5" s="28">
        <v>63143</v>
      </c>
      <c r="I5" s="28">
        <v>63143</v>
      </c>
      <c r="J5" s="28">
        <v>63143</v>
      </c>
      <c r="K5" s="28">
        <v>63143</v>
      </c>
      <c r="L5" s="28">
        <v>63143</v>
      </c>
      <c r="M5" s="28">
        <v>63143</v>
      </c>
    </row>
    <row r="6" spans="1:13">
      <c r="A6" t="s">
        <v>96</v>
      </c>
      <c r="B6" s="28">
        <v>126285</v>
      </c>
      <c r="C6" s="28">
        <v>126285</v>
      </c>
      <c r="D6" s="28">
        <v>126285</v>
      </c>
      <c r="E6" s="28">
        <v>126285</v>
      </c>
      <c r="F6" s="28">
        <v>126285</v>
      </c>
      <c r="G6" s="28">
        <v>126285</v>
      </c>
      <c r="H6" s="28">
        <v>126285</v>
      </c>
      <c r="I6" s="28">
        <v>126285</v>
      </c>
      <c r="J6" s="28">
        <v>126285</v>
      </c>
      <c r="K6" s="28">
        <v>126285</v>
      </c>
      <c r="L6" s="28">
        <v>126285</v>
      </c>
      <c r="M6" s="28">
        <v>126285</v>
      </c>
    </row>
    <row r="7" spans="1:13">
      <c r="A7">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366"/>
  <sheetViews>
    <sheetView topLeftCell="A40" workbookViewId="0">
      <selection activeCell="C47" sqref="C47"/>
    </sheetView>
  </sheetViews>
  <sheetFormatPr defaultRowHeight="15"/>
  <cols>
    <col min="1" max="1" width="18.5703125" bestFit="1" customWidth="1"/>
    <col min="3" max="3" width="10.28515625" bestFit="1" customWidth="1"/>
    <col min="12" max="12" width="23.85546875" customWidth="1"/>
    <col min="13" max="14" width="23.5703125" customWidth="1"/>
  </cols>
  <sheetData>
    <row r="1" spans="1:19" ht="15.75" thickBot="1">
      <c r="A1" t="s">
        <v>32</v>
      </c>
      <c r="B1" t="s">
        <v>33</v>
      </c>
      <c r="C1" t="s">
        <v>34</v>
      </c>
      <c r="H1" t="s">
        <v>41</v>
      </c>
      <c r="I1" t="s">
        <v>92</v>
      </c>
      <c r="J1" t="s">
        <v>93</v>
      </c>
      <c r="K1" t="s">
        <v>94</v>
      </c>
      <c r="L1" t="s">
        <v>35</v>
      </c>
      <c r="M1" t="s">
        <v>36</v>
      </c>
      <c r="N1" t="s">
        <v>37</v>
      </c>
    </row>
    <row r="2" spans="1:19" ht="17.25" thickBot="1">
      <c r="A2" s="30">
        <v>46113</v>
      </c>
      <c r="B2">
        <f>Inputs!$B$44/30</f>
        <v>346</v>
      </c>
      <c r="C2">
        <f>B2+0</f>
        <v>346</v>
      </c>
      <c r="D2">
        <f>Inputs!$B$46/30</f>
        <v>385.06557377049182</v>
      </c>
      <c r="E2">
        <f>D2+0</f>
        <v>385.06557377049182</v>
      </c>
      <c r="F2">
        <f>Inputs!$B$48/30</f>
        <v>424.13114754098365</v>
      </c>
      <c r="G2">
        <f>F2+0</f>
        <v>424.13114754098365</v>
      </c>
      <c r="H2">
        <v>1</v>
      </c>
      <c r="I2">
        <f>IF(AND(C2&lt;=63143,B2&lt;&gt;0),1,0)</f>
        <v>1</v>
      </c>
      <c r="J2">
        <f>IF(AND(E2&lt;=63143,D2&lt;&gt;0),1,0)</f>
        <v>1</v>
      </c>
      <c r="K2">
        <f>IF(AND(G2&lt;=63143,F2&lt;&gt;0),1,0)</f>
        <v>1</v>
      </c>
      <c r="L2" s="31">
        <f>INDEX(A2:A366,MATCH(TRUE,INDEX(C2:C366&gt;63143,0),))</f>
        <v>46281</v>
      </c>
      <c r="M2" s="31">
        <f>INDEX(A2:A365,MATCH(TRUE,INDEX(E2:E366&gt;63143,0),))</f>
        <v>46254</v>
      </c>
      <c r="N2" s="31">
        <f>INDEX(A2:A365,MATCH(TRUE,INDEX(G2:G366&gt;63143,0),))</f>
        <v>46233</v>
      </c>
      <c r="P2">
        <f>IF(ISNA(L2),"No In-Season Closure",L2)</f>
        <v>46281</v>
      </c>
      <c r="Q2">
        <f>IF(ISNA(M2),"No In-Season Closure",M2)</f>
        <v>46254</v>
      </c>
      <c r="R2">
        <f>IF(ISNA(N2),"No In-Season Closure",N2)</f>
        <v>46233</v>
      </c>
    </row>
    <row r="3" spans="1:19">
      <c r="A3" s="30">
        <v>46114</v>
      </c>
      <c r="B3">
        <f>Inputs!$B$44/30</f>
        <v>346</v>
      </c>
      <c r="C3">
        <f>B3+C2</f>
        <v>692</v>
      </c>
      <c r="D3">
        <f>Inputs!$B$46/30</f>
        <v>385.06557377049182</v>
      </c>
      <c r="E3">
        <f t="shared" ref="E3:E41" si="0">D3+E2</f>
        <v>770.13114754098365</v>
      </c>
      <c r="F3">
        <f>Inputs!$B$48/30</f>
        <v>424.13114754098365</v>
      </c>
      <c r="G3">
        <f t="shared" ref="G3:G41" si="1">F3+G2</f>
        <v>848.2622950819673</v>
      </c>
      <c r="H3">
        <v>1</v>
      </c>
      <c r="I3">
        <f t="shared" ref="I3:I66" si="2">IF(AND(C3&lt;=63143,B3&lt;&gt;0),1,0)</f>
        <v>1</v>
      </c>
      <c r="J3">
        <f t="shared" ref="J3:J66" si="3">IF(AND(E3&lt;=63143,D3&lt;&gt;0),1,0)</f>
        <v>1</v>
      </c>
      <c r="K3">
        <f t="shared" ref="K3:K66" si="4">IF(AND(G3&lt;=63143,F3&lt;&gt;0),1,0)</f>
        <v>1</v>
      </c>
      <c r="L3" t="s">
        <v>42</v>
      </c>
      <c r="M3" t="s">
        <v>42</v>
      </c>
      <c r="N3" t="s">
        <v>42</v>
      </c>
    </row>
    <row r="4" spans="1:19">
      <c r="A4" s="30">
        <v>46115</v>
      </c>
      <c r="B4">
        <f>Inputs!$B$44/30</f>
        <v>346</v>
      </c>
      <c r="C4">
        <f>B4+C3</f>
        <v>1038</v>
      </c>
      <c r="D4">
        <f>Inputs!$B$46/30</f>
        <v>385.06557377049182</v>
      </c>
      <c r="E4">
        <f t="shared" si="0"/>
        <v>1155.1967213114754</v>
      </c>
      <c r="F4">
        <f>Inputs!$B$48/30</f>
        <v>424.13114754098365</v>
      </c>
      <c r="G4">
        <f t="shared" si="1"/>
        <v>1272.3934426229509</v>
      </c>
      <c r="H4">
        <v>1</v>
      </c>
      <c r="I4">
        <f t="shared" si="2"/>
        <v>1</v>
      </c>
      <c r="J4">
        <f t="shared" si="3"/>
        <v>1</v>
      </c>
      <c r="K4">
        <f t="shared" si="4"/>
        <v>1</v>
      </c>
      <c r="L4" s="32">
        <f>$A$366-L2</f>
        <v>196</v>
      </c>
      <c r="M4" s="32">
        <f>$A$366-M2</f>
        <v>223</v>
      </c>
      <c r="N4" s="32">
        <f>$A$366-N2</f>
        <v>244</v>
      </c>
    </row>
    <row r="5" spans="1:19">
      <c r="A5" s="30">
        <v>46116</v>
      </c>
      <c r="B5">
        <f>Inputs!$B$44/30</f>
        <v>346</v>
      </c>
      <c r="C5">
        <f t="shared" ref="C5:C31" si="5">B5+C4</f>
        <v>1384</v>
      </c>
      <c r="D5">
        <f>Inputs!$B$46/30</f>
        <v>385.06557377049182</v>
      </c>
      <c r="E5">
        <f t="shared" si="0"/>
        <v>1540.2622950819673</v>
      </c>
      <c r="F5">
        <f>Inputs!$B$48/30</f>
        <v>424.13114754098365</v>
      </c>
      <c r="G5">
        <f t="shared" si="1"/>
        <v>1696.5245901639346</v>
      </c>
      <c r="H5">
        <v>1</v>
      </c>
      <c r="I5">
        <f t="shared" si="2"/>
        <v>1</v>
      </c>
      <c r="J5">
        <f t="shared" si="3"/>
        <v>1</v>
      </c>
      <c r="K5">
        <f t="shared" si="4"/>
        <v>1</v>
      </c>
      <c r="L5" t="s">
        <v>39</v>
      </c>
      <c r="M5" t="s">
        <v>39</v>
      </c>
      <c r="N5" t="s">
        <v>39</v>
      </c>
    </row>
    <row r="6" spans="1:19">
      <c r="A6" s="30">
        <v>46117</v>
      </c>
      <c r="B6">
        <f>Inputs!$B$44/30</f>
        <v>346</v>
      </c>
      <c r="C6">
        <f t="shared" si="5"/>
        <v>1730</v>
      </c>
      <c r="D6">
        <f>Inputs!$B$46/30</f>
        <v>385.06557377049182</v>
      </c>
      <c r="E6">
        <f t="shared" si="0"/>
        <v>1925.3278688524592</v>
      </c>
      <c r="F6">
        <f>Inputs!$B$48/30</f>
        <v>424.13114754098365</v>
      </c>
      <c r="G6">
        <f t="shared" si="1"/>
        <v>2120.6557377049185</v>
      </c>
      <c r="H6">
        <v>1</v>
      </c>
      <c r="I6">
        <f t="shared" si="2"/>
        <v>1</v>
      </c>
      <c r="J6">
        <f t="shared" si="3"/>
        <v>1</v>
      </c>
      <c r="K6">
        <f t="shared" si="4"/>
        <v>1</v>
      </c>
      <c r="L6" s="32">
        <f>L4+Inputs!$N$39</f>
        <v>196</v>
      </c>
      <c r="M6" s="32">
        <f>M4+Inputs!$N$39</f>
        <v>223</v>
      </c>
      <c r="N6" s="32">
        <f>N4+Inputs!$N$39</f>
        <v>244</v>
      </c>
    </row>
    <row r="7" spans="1:19">
      <c r="A7" s="30">
        <v>46118</v>
      </c>
      <c r="B7">
        <f>Inputs!$B$44/30</f>
        <v>346</v>
      </c>
      <c r="C7">
        <f t="shared" si="5"/>
        <v>2076</v>
      </c>
      <c r="D7">
        <f>Inputs!$B$46/30</f>
        <v>385.06557377049182</v>
      </c>
      <c r="E7">
        <f t="shared" si="0"/>
        <v>2310.3934426229512</v>
      </c>
      <c r="F7">
        <f>Inputs!$B$48/30</f>
        <v>424.13114754098365</v>
      </c>
      <c r="G7">
        <f t="shared" si="1"/>
        <v>2544.7868852459023</v>
      </c>
      <c r="H7">
        <v>1</v>
      </c>
      <c r="I7">
        <f t="shared" si="2"/>
        <v>1</v>
      </c>
      <c r="J7">
        <f t="shared" si="3"/>
        <v>1</v>
      </c>
      <c r="K7">
        <f t="shared" si="4"/>
        <v>1</v>
      </c>
      <c r="L7" t="s">
        <v>40</v>
      </c>
      <c r="M7" t="s">
        <v>40</v>
      </c>
      <c r="N7" t="s">
        <v>40</v>
      </c>
    </row>
    <row r="8" spans="1:19">
      <c r="A8" s="30">
        <v>46119</v>
      </c>
      <c r="B8">
        <f>Inputs!$B$44/30</f>
        <v>346</v>
      </c>
      <c r="C8">
        <f t="shared" si="5"/>
        <v>2422</v>
      </c>
      <c r="D8">
        <f>Inputs!$B$46/30</f>
        <v>385.06557377049182</v>
      </c>
      <c r="E8">
        <f t="shared" si="0"/>
        <v>2695.4590163934431</v>
      </c>
      <c r="F8">
        <f>Inputs!$B$48/30</f>
        <v>424.13114754098365</v>
      </c>
      <c r="G8">
        <f t="shared" si="1"/>
        <v>2968.9180327868862</v>
      </c>
      <c r="H8">
        <v>1</v>
      </c>
      <c r="I8">
        <f t="shared" si="2"/>
        <v>1</v>
      </c>
      <c r="J8">
        <f t="shared" si="3"/>
        <v>1</v>
      </c>
      <c r="K8">
        <f t="shared" si="4"/>
        <v>1</v>
      </c>
      <c r="L8" s="32">
        <f>364-L6</f>
        <v>168</v>
      </c>
      <c r="M8" s="32">
        <f>364-M6</f>
        <v>141</v>
      </c>
      <c r="N8" s="32">
        <f>364-N6</f>
        <v>120</v>
      </c>
      <c r="P8">
        <f>L10</f>
        <v>168</v>
      </c>
      <c r="Q8">
        <f t="shared" ref="Q8:R8" si="6">M10</f>
        <v>141</v>
      </c>
      <c r="R8">
        <f t="shared" si="6"/>
        <v>120</v>
      </c>
      <c r="S8">
        <f>IF(ISNA(O2),365-Inputs!$N$39,'Closure Dates'!O8)</f>
        <v>0</v>
      </c>
    </row>
    <row r="9" spans="1:19">
      <c r="A9" s="30">
        <v>46120</v>
      </c>
      <c r="B9">
        <f>Inputs!$B$44/30</f>
        <v>346</v>
      </c>
      <c r="C9">
        <f t="shared" si="5"/>
        <v>2768</v>
      </c>
      <c r="D9">
        <f>Inputs!$B$46/30</f>
        <v>385.06557377049182</v>
      </c>
      <c r="E9">
        <f t="shared" si="0"/>
        <v>3080.524590163935</v>
      </c>
      <c r="F9">
        <f>Inputs!$B$48/30</f>
        <v>424.13114754098365</v>
      </c>
      <c r="G9">
        <f t="shared" si="1"/>
        <v>3393.0491803278701</v>
      </c>
      <c r="H9">
        <v>1</v>
      </c>
      <c r="I9">
        <f t="shared" si="2"/>
        <v>1</v>
      </c>
      <c r="J9">
        <f t="shared" si="3"/>
        <v>1</v>
      </c>
      <c r="K9">
        <f t="shared" si="4"/>
        <v>1</v>
      </c>
    </row>
    <row r="10" spans="1:19">
      <c r="A10" s="30">
        <v>46121</v>
      </c>
      <c r="B10">
        <f>Inputs!$B$44/30</f>
        <v>346</v>
      </c>
      <c r="C10">
        <f t="shared" si="5"/>
        <v>3114</v>
      </c>
      <c r="D10">
        <f>Inputs!$B$46/30</f>
        <v>385.06557377049182</v>
      </c>
      <c r="E10">
        <f t="shared" si="0"/>
        <v>3465.590163934427</v>
      </c>
      <c r="F10">
        <f>Inputs!$B$48/30</f>
        <v>424.13114754098365</v>
      </c>
      <c r="G10">
        <f t="shared" si="1"/>
        <v>3817.180327868854</v>
      </c>
      <c r="H10">
        <v>1</v>
      </c>
      <c r="I10">
        <f t="shared" si="2"/>
        <v>1</v>
      </c>
      <c r="J10">
        <f t="shared" si="3"/>
        <v>1</v>
      </c>
      <c r="K10">
        <f t="shared" si="4"/>
        <v>1</v>
      </c>
      <c r="L10">
        <f>SUM(I2:I366)</f>
        <v>168</v>
      </c>
      <c r="M10">
        <f t="shared" ref="M10:N10" si="7">SUM(J2:J366)</f>
        <v>141</v>
      </c>
      <c r="N10">
        <f t="shared" si="7"/>
        <v>120</v>
      </c>
    </row>
    <row r="11" spans="1:19">
      <c r="A11" s="30">
        <v>46122</v>
      </c>
      <c r="B11">
        <f>Inputs!$B$44/30</f>
        <v>346</v>
      </c>
      <c r="C11">
        <f t="shared" si="5"/>
        <v>3460</v>
      </c>
      <c r="D11">
        <f>Inputs!$B$46/30</f>
        <v>385.06557377049182</v>
      </c>
      <c r="E11">
        <f t="shared" si="0"/>
        <v>3850.6557377049189</v>
      </c>
      <c r="F11">
        <f>Inputs!$B$48/30</f>
        <v>424.13114754098365</v>
      </c>
      <c r="G11">
        <f t="shared" si="1"/>
        <v>4241.3114754098378</v>
      </c>
      <c r="H11">
        <v>1</v>
      </c>
      <c r="I11">
        <f t="shared" si="2"/>
        <v>1</v>
      </c>
      <c r="J11">
        <f t="shared" si="3"/>
        <v>1</v>
      </c>
      <c r="K11">
        <f t="shared" si="4"/>
        <v>1</v>
      </c>
    </row>
    <row r="12" spans="1:19">
      <c r="A12" s="30">
        <v>46123</v>
      </c>
      <c r="B12">
        <f>Inputs!$B$44/30</f>
        <v>346</v>
      </c>
      <c r="C12">
        <f t="shared" si="5"/>
        <v>3806</v>
      </c>
      <c r="D12">
        <f>Inputs!$B$46/30</f>
        <v>385.06557377049182</v>
      </c>
      <c r="E12">
        <f t="shared" si="0"/>
        <v>4235.7213114754104</v>
      </c>
      <c r="F12">
        <f>Inputs!$B$48/30</f>
        <v>424.13114754098365</v>
      </c>
      <c r="G12">
        <f t="shared" si="1"/>
        <v>4665.4426229508217</v>
      </c>
      <c r="H12">
        <v>1</v>
      </c>
      <c r="I12">
        <f t="shared" si="2"/>
        <v>1</v>
      </c>
      <c r="J12">
        <f t="shared" si="3"/>
        <v>1</v>
      </c>
      <c r="K12">
        <f t="shared" si="4"/>
        <v>1</v>
      </c>
    </row>
    <row r="13" spans="1:19">
      <c r="A13" s="30">
        <v>46124</v>
      </c>
      <c r="B13">
        <f>Inputs!$B$44/30</f>
        <v>346</v>
      </c>
      <c r="C13">
        <f t="shared" si="5"/>
        <v>4152</v>
      </c>
      <c r="D13">
        <f>Inputs!$B$46/30</f>
        <v>385.06557377049182</v>
      </c>
      <c r="E13">
        <f t="shared" si="0"/>
        <v>4620.7868852459023</v>
      </c>
      <c r="F13">
        <f>Inputs!$B$48/30</f>
        <v>424.13114754098365</v>
      </c>
      <c r="G13">
        <f t="shared" si="1"/>
        <v>5089.5737704918056</v>
      </c>
      <c r="H13">
        <v>1</v>
      </c>
      <c r="I13">
        <f t="shared" si="2"/>
        <v>1</v>
      </c>
      <c r="J13">
        <f t="shared" si="3"/>
        <v>1</v>
      </c>
      <c r="K13">
        <f t="shared" si="4"/>
        <v>1</v>
      </c>
    </row>
    <row r="14" spans="1:19">
      <c r="A14" s="30">
        <v>46125</v>
      </c>
      <c r="B14">
        <f>Inputs!$B$44/30</f>
        <v>346</v>
      </c>
      <c r="C14">
        <f t="shared" si="5"/>
        <v>4498</v>
      </c>
      <c r="D14">
        <f>Inputs!$B$46/30</f>
        <v>385.06557377049182</v>
      </c>
      <c r="E14">
        <f t="shared" si="0"/>
        <v>5005.8524590163943</v>
      </c>
      <c r="F14">
        <f>Inputs!$B$48/30</f>
        <v>424.13114754098365</v>
      </c>
      <c r="G14">
        <f t="shared" si="1"/>
        <v>5513.7049180327895</v>
      </c>
      <c r="H14">
        <v>1</v>
      </c>
      <c r="I14">
        <f t="shared" si="2"/>
        <v>1</v>
      </c>
      <c r="J14">
        <f t="shared" si="3"/>
        <v>1</v>
      </c>
      <c r="K14">
        <f t="shared" si="4"/>
        <v>1</v>
      </c>
    </row>
    <row r="15" spans="1:19">
      <c r="A15" s="30">
        <v>46126</v>
      </c>
      <c r="B15">
        <f>Inputs!$B$44/30</f>
        <v>346</v>
      </c>
      <c r="C15">
        <f t="shared" si="5"/>
        <v>4844</v>
      </c>
      <c r="D15">
        <f>Inputs!$B$46/30</f>
        <v>385.06557377049182</v>
      </c>
      <c r="E15">
        <f t="shared" si="0"/>
        <v>5390.9180327868862</v>
      </c>
      <c r="F15">
        <f>Inputs!$B$48/30</f>
        <v>424.13114754098365</v>
      </c>
      <c r="G15">
        <f t="shared" si="1"/>
        <v>5937.8360655737733</v>
      </c>
      <c r="H15">
        <v>1</v>
      </c>
      <c r="I15">
        <f t="shared" si="2"/>
        <v>1</v>
      </c>
      <c r="J15">
        <f t="shared" si="3"/>
        <v>1</v>
      </c>
      <c r="K15">
        <f t="shared" si="4"/>
        <v>1</v>
      </c>
    </row>
    <row r="16" spans="1:19">
      <c r="A16" s="30">
        <v>46127</v>
      </c>
      <c r="B16">
        <f>Inputs!$B$44/30</f>
        <v>346</v>
      </c>
      <c r="C16">
        <f t="shared" si="5"/>
        <v>5190</v>
      </c>
      <c r="D16">
        <f>Inputs!$B$46/30</f>
        <v>385.06557377049182</v>
      </c>
      <c r="E16">
        <f t="shared" si="0"/>
        <v>5775.9836065573782</v>
      </c>
      <c r="F16">
        <f>Inputs!$B$48/30</f>
        <v>424.13114754098365</v>
      </c>
      <c r="G16">
        <f t="shared" si="1"/>
        <v>6361.9672131147572</v>
      </c>
      <c r="H16">
        <v>1</v>
      </c>
      <c r="I16">
        <f t="shared" si="2"/>
        <v>1</v>
      </c>
      <c r="J16">
        <f t="shared" si="3"/>
        <v>1</v>
      </c>
      <c r="K16">
        <f t="shared" si="4"/>
        <v>1</v>
      </c>
    </row>
    <row r="17" spans="1:11">
      <c r="A17" s="30">
        <v>46128</v>
      </c>
      <c r="B17">
        <f>Inputs!$B$44/30</f>
        <v>346</v>
      </c>
      <c r="C17">
        <f t="shared" si="5"/>
        <v>5536</v>
      </c>
      <c r="D17">
        <f>Inputs!$B$46/30</f>
        <v>385.06557377049182</v>
      </c>
      <c r="E17">
        <f t="shared" si="0"/>
        <v>6161.0491803278701</v>
      </c>
      <c r="F17">
        <f>Inputs!$B$48/30</f>
        <v>424.13114754098365</v>
      </c>
      <c r="G17">
        <f t="shared" si="1"/>
        <v>6786.0983606557411</v>
      </c>
      <c r="H17">
        <v>1</v>
      </c>
      <c r="I17">
        <f t="shared" si="2"/>
        <v>1</v>
      </c>
      <c r="J17">
        <f t="shared" si="3"/>
        <v>1</v>
      </c>
      <c r="K17">
        <f t="shared" si="4"/>
        <v>1</v>
      </c>
    </row>
    <row r="18" spans="1:11">
      <c r="A18" s="30">
        <v>46129</v>
      </c>
      <c r="B18">
        <f>Inputs!$B$44/30</f>
        <v>346</v>
      </c>
      <c r="C18">
        <f t="shared" si="5"/>
        <v>5882</v>
      </c>
      <c r="D18">
        <f>Inputs!$B$46/30</f>
        <v>385.06557377049182</v>
      </c>
      <c r="E18">
        <f t="shared" si="0"/>
        <v>6546.114754098362</v>
      </c>
      <c r="F18">
        <f>Inputs!$B$48/30</f>
        <v>424.13114754098365</v>
      </c>
      <c r="G18">
        <f t="shared" si="1"/>
        <v>7210.229508196725</v>
      </c>
      <c r="H18">
        <v>1</v>
      </c>
      <c r="I18">
        <f t="shared" si="2"/>
        <v>1</v>
      </c>
      <c r="J18">
        <f t="shared" si="3"/>
        <v>1</v>
      </c>
      <c r="K18">
        <f t="shared" si="4"/>
        <v>1</v>
      </c>
    </row>
    <row r="19" spans="1:11">
      <c r="A19" s="30">
        <v>46130</v>
      </c>
      <c r="B19">
        <f>Inputs!$B$44/30</f>
        <v>346</v>
      </c>
      <c r="C19">
        <f t="shared" si="5"/>
        <v>6228</v>
      </c>
      <c r="D19">
        <f>Inputs!$B$46/30</f>
        <v>385.06557377049182</v>
      </c>
      <c r="E19">
        <f t="shared" si="0"/>
        <v>6931.180327868854</v>
      </c>
      <c r="F19">
        <f>Inputs!$B$48/30</f>
        <v>424.13114754098365</v>
      </c>
      <c r="G19">
        <f t="shared" si="1"/>
        <v>7634.3606557377088</v>
      </c>
      <c r="H19">
        <v>1</v>
      </c>
      <c r="I19">
        <f t="shared" si="2"/>
        <v>1</v>
      </c>
      <c r="J19">
        <f t="shared" si="3"/>
        <v>1</v>
      </c>
      <c r="K19">
        <f t="shared" si="4"/>
        <v>1</v>
      </c>
    </row>
    <row r="20" spans="1:11">
      <c r="A20" s="30">
        <v>46131</v>
      </c>
      <c r="B20">
        <f>Inputs!$B$44/30</f>
        <v>346</v>
      </c>
      <c r="C20">
        <f t="shared" si="5"/>
        <v>6574</v>
      </c>
      <c r="D20">
        <f>Inputs!$B$46/30</f>
        <v>385.06557377049182</v>
      </c>
      <c r="E20">
        <f t="shared" si="0"/>
        <v>7316.2459016393459</v>
      </c>
      <c r="F20">
        <f>Inputs!$B$48/30</f>
        <v>424.13114754098365</v>
      </c>
      <c r="G20">
        <f t="shared" si="1"/>
        <v>8058.4918032786927</v>
      </c>
      <c r="H20">
        <v>1</v>
      </c>
      <c r="I20">
        <f t="shared" si="2"/>
        <v>1</v>
      </c>
      <c r="J20">
        <f t="shared" si="3"/>
        <v>1</v>
      </c>
      <c r="K20">
        <f t="shared" si="4"/>
        <v>1</v>
      </c>
    </row>
    <row r="21" spans="1:11">
      <c r="A21" s="30">
        <v>46132</v>
      </c>
      <c r="B21">
        <f>Inputs!$B$44/30</f>
        <v>346</v>
      </c>
      <c r="C21">
        <f t="shared" si="5"/>
        <v>6920</v>
      </c>
      <c r="D21">
        <f>Inputs!$B$46/30</f>
        <v>385.06557377049182</v>
      </c>
      <c r="E21">
        <f t="shared" si="0"/>
        <v>7701.3114754098378</v>
      </c>
      <c r="F21">
        <f>Inputs!$B$48/30</f>
        <v>424.13114754098365</v>
      </c>
      <c r="G21">
        <f t="shared" si="1"/>
        <v>8482.6229508196757</v>
      </c>
      <c r="H21">
        <v>1</v>
      </c>
      <c r="I21">
        <f t="shared" si="2"/>
        <v>1</v>
      </c>
      <c r="J21">
        <f t="shared" si="3"/>
        <v>1</v>
      </c>
      <c r="K21">
        <f t="shared" si="4"/>
        <v>1</v>
      </c>
    </row>
    <row r="22" spans="1:11">
      <c r="A22" s="30">
        <v>46133</v>
      </c>
      <c r="B22">
        <f>Inputs!$B$44/30</f>
        <v>346</v>
      </c>
      <c r="C22">
        <f t="shared" si="5"/>
        <v>7266</v>
      </c>
      <c r="D22">
        <f>Inputs!$B$46/30</f>
        <v>385.06557377049182</v>
      </c>
      <c r="E22">
        <f t="shared" si="0"/>
        <v>8086.3770491803298</v>
      </c>
      <c r="F22">
        <f>Inputs!$B$48/30</f>
        <v>424.13114754098365</v>
      </c>
      <c r="G22">
        <f t="shared" si="1"/>
        <v>8906.7540983606596</v>
      </c>
      <c r="H22">
        <v>1</v>
      </c>
      <c r="I22">
        <f t="shared" si="2"/>
        <v>1</v>
      </c>
      <c r="J22">
        <f t="shared" si="3"/>
        <v>1</v>
      </c>
      <c r="K22">
        <f t="shared" si="4"/>
        <v>1</v>
      </c>
    </row>
    <row r="23" spans="1:11">
      <c r="A23" s="30">
        <v>46134</v>
      </c>
      <c r="B23">
        <f>Inputs!$B$44/30</f>
        <v>346</v>
      </c>
      <c r="C23">
        <f t="shared" si="5"/>
        <v>7612</v>
      </c>
      <c r="D23">
        <f>Inputs!$B$46/30</f>
        <v>385.06557377049182</v>
      </c>
      <c r="E23">
        <f t="shared" si="0"/>
        <v>8471.4426229508208</v>
      </c>
      <c r="F23">
        <f>Inputs!$B$48/30</f>
        <v>424.13114754098365</v>
      </c>
      <c r="G23">
        <f t="shared" si="1"/>
        <v>9330.8852459016434</v>
      </c>
      <c r="H23">
        <v>1</v>
      </c>
      <c r="I23">
        <f t="shared" si="2"/>
        <v>1</v>
      </c>
      <c r="J23">
        <f t="shared" si="3"/>
        <v>1</v>
      </c>
      <c r="K23">
        <f t="shared" si="4"/>
        <v>1</v>
      </c>
    </row>
    <row r="24" spans="1:11">
      <c r="A24" s="30">
        <v>46135</v>
      </c>
      <c r="B24">
        <f>Inputs!$B$44/30</f>
        <v>346</v>
      </c>
      <c r="C24">
        <f t="shared" si="5"/>
        <v>7958</v>
      </c>
      <c r="D24">
        <f>Inputs!$B$46/30</f>
        <v>385.06557377049182</v>
      </c>
      <c r="E24">
        <f t="shared" si="0"/>
        <v>8856.5081967213118</v>
      </c>
      <c r="F24">
        <f>Inputs!$B$48/30</f>
        <v>424.13114754098365</v>
      </c>
      <c r="G24">
        <f t="shared" si="1"/>
        <v>9755.0163934426273</v>
      </c>
      <c r="H24">
        <v>1</v>
      </c>
      <c r="I24">
        <f t="shared" si="2"/>
        <v>1</v>
      </c>
      <c r="J24">
        <f t="shared" si="3"/>
        <v>1</v>
      </c>
      <c r="K24">
        <f t="shared" si="4"/>
        <v>1</v>
      </c>
    </row>
    <row r="25" spans="1:11">
      <c r="A25" s="30">
        <v>46136</v>
      </c>
      <c r="B25">
        <f>Inputs!$B$44/30</f>
        <v>346</v>
      </c>
      <c r="C25">
        <f t="shared" si="5"/>
        <v>8304</v>
      </c>
      <c r="D25">
        <f>Inputs!$B$46/30</f>
        <v>385.06557377049182</v>
      </c>
      <c r="E25">
        <f t="shared" si="0"/>
        <v>9241.5737704918029</v>
      </c>
      <c r="F25">
        <f>Inputs!$B$48/30</f>
        <v>424.13114754098365</v>
      </c>
      <c r="G25">
        <f t="shared" si="1"/>
        <v>10179.147540983611</v>
      </c>
      <c r="H25">
        <v>1</v>
      </c>
      <c r="I25">
        <f t="shared" si="2"/>
        <v>1</v>
      </c>
      <c r="J25">
        <f t="shared" si="3"/>
        <v>1</v>
      </c>
      <c r="K25">
        <f t="shared" si="4"/>
        <v>1</v>
      </c>
    </row>
    <row r="26" spans="1:11">
      <c r="A26" s="30">
        <v>46137</v>
      </c>
      <c r="B26">
        <f>Inputs!$B$44/30</f>
        <v>346</v>
      </c>
      <c r="C26">
        <f t="shared" si="5"/>
        <v>8650</v>
      </c>
      <c r="D26">
        <f>Inputs!$B$46/30</f>
        <v>385.06557377049182</v>
      </c>
      <c r="E26">
        <f t="shared" si="0"/>
        <v>9626.6393442622939</v>
      </c>
      <c r="F26">
        <f>Inputs!$B$48/30</f>
        <v>424.13114754098365</v>
      </c>
      <c r="G26">
        <f t="shared" si="1"/>
        <v>10603.278688524595</v>
      </c>
      <c r="H26">
        <v>1</v>
      </c>
      <c r="I26">
        <f t="shared" si="2"/>
        <v>1</v>
      </c>
      <c r="J26">
        <f t="shared" si="3"/>
        <v>1</v>
      </c>
      <c r="K26">
        <f t="shared" si="4"/>
        <v>1</v>
      </c>
    </row>
    <row r="27" spans="1:11">
      <c r="A27" s="30">
        <v>46138</v>
      </c>
      <c r="B27">
        <f>Inputs!$B$44/30</f>
        <v>346</v>
      </c>
      <c r="C27">
        <f t="shared" si="5"/>
        <v>8996</v>
      </c>
      <c r="D27">
        <f>Inputs!$B$46/30</f>
        <v>385.06557377049182</v>
      </c>
      <c r="E27">
        <f t="shared" si="0"/>
        <v>10011.704918032785</v>
      </c>
      <c r="F27">
        <f>Inputs!$B$48/30</f>
        <v>424.13114754098365</v>
      </c>
      <c r="G27">
        <f t="shared" si="1"/>
        <v>11027.409836065579</v>
      </c>
      <c r="H27">
        <v>1</v>
      </c>
      <c r="I27">
        <f t="shared" si="2"/>
        <v>1</v>
      </c>
      <c r="J27">
        <f t="shared" si="3"/>
        <v>1</v>
      </c>
      <c r="K27">
        <f t="shared" si="4"/>
        <v>1</v>
      </c>
    </row>
    <row r="28" spans="1:11">
      <c r="A28" s="30">
        <v>46139</v>
      </c>
      <c r="B28">
        <f>Inputs!$B$44/30</f>
        <v>346</v>
      </c>
      <c r="C28">
        <f t="shared" si="5"/>
        <v>9342</v>
      </c>
      <c r="D28">
        <f>Inputs!$B$46/30</f>
        <v>385.06557377049182</v>
      </c>
      <c r="E28">
        <f t="shared" si="0"/>
        <v>10396.770491803276</v>
      </c>
      <c r="F28">
        <f>Inputs!$B$48/30</f>
        <v>424.13114754098365</v>
      </c>
      <c r="G28">
        <f t="shared" si="1"/>
        <v>11451.540983606563</v>
      </c>
      <c r="H28">
        <v>1</v>
      </c>
      <c r="I28">
        <f t="shared" si="2"/>
        <v>1</v>
      </c>
      <c r="J28">
        <f t="shared" si="3"/>
        <v>1</v>
      </c>
      <c r="K28">
        <f t="shared" si="4"/>
        <v>1</v>
      </c>
    </row>
    <row r="29" spans="1:11">
      <c r="A29" s="30">
        <v>46140</v>
      </c>
      <c r="B29">
        <f>Inputs!$B$44/30</f>
        <v>346</v>
      </c>
      <c r="C29">
        <f t="shared" si="5"/>
        <v>9688</v>
      </c>
      <c r="D29">
        <f>Inputs!$B$46/30</f>
        <v>385.06557377049182</v>
      </c>
      <c r="E29">
        <f t="shared" si="0"/>
        <v>10781.836065573767</v>
      </c>
      <c r="F29">
        <f>Inputs!$B$48/30</f>
        <v>424.13114754098365</v>
      </c>
      <c r="G29">
        <f t="shared" si="1"/>
        <v>11875.672131147547</v>
      </c>
      <c r="H29">
        <v>1</v>
      </c>
      <c r="I29">
        <f t="shared" si="2"/>
        <v>1</v>
      </c>
      <c r="J29">
        <f t="shared" si="3"/>
        <v>1</v>
      </c>
      <c r="K29">
        <f t="shared" si="4"/>
        <v>1</v>
      </c>
    </row>
    <row r="30" spans="1:11">
      <c r="A30" s="30">
        <v>46141</v>
      </c>
      <c r="B30">
        <f>Inputs!$B$44/30</f>
        <v>346</v>
      </c>
      <c r="C30">
        <f t="shared" si="5"/>
        <v>10034</v>
      </c>
      <c r="D30">
        <f>Inputs!$B$46/30</f>
        <v>385.06557377049182</v>
      </c>
      <c r="E30">
        <f t="shared" si="0"/>
        <v>11166.901639344258</v>
      </c>
      <c r="F30">
        <f>Inputs!$B$48/30</f>
        <v>424.13114754098365</v>
      </c>
      <c r="G30">
        <f t="shared" si="1"/>
        <v>12299.803278688531</v>
      </c>
      <c r="H30">
        <v>1</v>
      </c>
      <c r="I30">
        <f t="shared" si="2"/>
        <v>1</v>
      </c>
      <c r="J30">
        <f t="shared" si="3"/>
        <v>1</v>
      </c>
      <c r="K30">
        <f t="shared" si="4"/>
        <v>1</v>
      </c>
    </row>
    <row r="31" spans="1:11">
      <c r="A31" s="30">
        <v>46142</v>
      </c>
      <c r="B31">
        <f>Inputs!$B$44/30</f>
        <v>346</v>
      </c>
      <c r="C31">
        <f t="shared" si="5"/>
        <v>10380</v>
      </c>
      <c r="D31">
        <f>Inputs!$B$46/30</f>
        <v>385.06557377049182</v>
      </c>
      <c r="E31">
        <f t="shared" si="0"/>
        <v>11551.967213114749</v>
      </c>
      <c r="F31">
        <f>Inputs!$B$48/30</f>
        <v>424.13114754098365</v>
      </c>
      <c r="G31">
        <f t="shared" si="1"/>
        <v>12723.934426229514</v>
      </c>
      <c r="H31">
        <v>1</v>
      </c>
      <c r="I31">
        <f t="shared" si="2"/>
        <v>1</v>
      </c>
      <c r="J31">
        <f t="shared" si="3"/>
        <v>1</v>
      </c>
      <c r="K31">
        <f t="shared" si="4"/>
        <v>1</v>
      </c>
    </row>
    <row r="32" spans="1:11">
      <c r="A32" s="30">
        <v>46143</v>
      </c>
      <c r="B32">
        <f>Inputs!$C$44/31</f>
        <v>512.06557377049182</v>
      </c>
      <c r="C32">
        <f t="shared" ref="C32:C41" si="8">B32+C31</f>
        <v>10892.065573770491</v>
      </c>
      <c r="D32">
        <f>Inputs!$C$46/31</f>
        <v>588.81967213114751</v>
      </c>
      <c r="E32">
        <f t="shared" si="0"/>
        <v>12140.786885245896</v>
      </c>
      <c r="F32">
        <f>Inputs!$C$48/31</f>
        <v>665.5737704918032</v>
      </c>
      <c r="G32">
        <f t="shared" si="1"/>
        <v>13389.508196721317</v>
      </c>
      <c r="H32">
        <v>1</v>
      </c>
      <c r="I32">
        <f t="shared" si="2"/>
        <v>1</v>
      </c>
      <c r="J32">
        <f t="shared" si="3"/>
        <v>1</v>
      </c>
      <c r="K32">
        <f t="shared" si="4"/>
        <v>1</v>
      </c>
    </row>
    <row r="33" spans="1:11">
      <c r="A33" s="30">
        <v>46144</v>
      </c>
      <c r="B33">
        <f>Inputs!$C$44/31</f>
        <v>512.06557377049182</v>
      </c>
      <c r="C33">
        <f t="shared" si="8"/>
        <v>11404.131147540982</v>
      </c>
      <c r="D33">
        <f>Inputs!$C$46/31</f>
        <v>588.81967213114751</v>
      </c>
      <c r="E33">
        <f t="shared" si="0"/>
        <v>12729.606557377043</v>
      </c>
      <c r="F33">
        <f>Inputs!$C$48/31</f>
        <v>665.5737704918032</v>
      </c>
      <c r="G33">
        <f t="shared" si="1"/>
        <v>14055.08196721312</v>
      </c>
      <c r="H33">
        <v>1</v>
      </c>
      <c r="I33">
        <f t="shared" si="2"/>
        <v>1</v>
      </c>
      <c r="J33">
        <f t="shared" si="3"/>
        <v>1</v>
      </c>
      <c r="K33">
        <f t="shared" si="4"/>
        <v>1</v>
      </c>
    </row>
    <row r="34" spans="1:11">
      <c r="A34" s="30">
        <v>46145</v>
      </c>
      <c r="B34">
        <f>Inputs!$C$44/31</f>
        <v>512.06557377049182</v>
      </c>
      <c r="C34">
        <f t="shared" si="8"/>
        <v>11916.196721311473</v>
      </c>
      <c r="D34">
        <f>Inputs!$C$46/31</f>
        <v>588.81967213114751</v>
      </c>
      <c r="E34">
        <f t="shared" si="0"/>
        <v>13318.42622950819</v>
      </c>
      <c r="F34">
        <f>Inputs!$C$48/31</f>
        <v>665.5737704918032</v>
      </c>
      <c r="G34">
        <f t="shared" si="1"/>
        <v>14720.655737704923</v>
      </c>
      <c r="H34">
        <v>1</v>
      </c>
      <c r="I34">
        <f t="shared" si="2"/>
        <v>1</v>
      </c>
      <c r="J34">
        <f t="shared" si="3"/>
        <v>1</v>
      </c>
      <c r="K34">
        <f t="shared" si="4"/>
        <v>1</v>
      </c>
    </row>
    <row r="35" spans="1:11">
      <c r="A35" s="30">
        <v>46146</v>
      </c>
      <c r="B35">
        <f>Inputs!$C$44/31</f>
        <v>512.06557377049182</v>
      </c>
      <c r="C35">
        <f t="shared" si="8"/>
        <v>12428.262295081964</v>
      </c>
      <c r="D35">
        <f>Inputs!$C$46/31</f>
        <v>588.81967213114751</v>
      </c>
      <c r="E35">
        <f t="shared" si="0"/>
        <v>13907.245901639337</v>
      </c>
      <c r="F35">
        <f>Inputs!$C$48/31</f>
        <v>665.5737704918032</v>
      </c>
      <c r="G35">
        <f t="shared" si="1"/>
        <v>15386.229508196726</v>
      </c>
      <c r="H35">
        <v>1</v>
      </c>
      <c r="I35">
        <f t="shared" si="2"/>
        <v>1</v>
      </c>
      <c r="J35">
        <f t="shared" si="3"/>
        <v>1</v>
      </c>
      <c r="K35">
        <f t="shared" si="4"/>
        <v>1</v>
      </c>
    </row>
    <row r="36" spans="1:11">
      <c r="A36" s="30">
        <v>46147</v>
      </c>
      <c r="B36">
        <f>Inputs!$C$44/31</f>
        <v>512.06557377049182</v>
      </c>
      <c r="C36">
        <f t="shared" si="8"/>
        <v>12940.327868852455</v>
      </c>
      <c r="D36">
        <f>Inputs!$C$46/31</f>
        <v>588.81967213114751</v>
      </c>
      <c r="E36">
        <f t="shared" si="0"/>
        <v>14496.065573770484</v>
      </c>
      <c r="F36">
        <f>Inputs!$C$48/31</f>
        <v>665.5737704918032</v>
      </c>
      <c r="G36">
        <f t="shared" si="1"/>
        <v>16051.803278688529</v>
      </c>
      <c r="H36">
        <v>1</v>
      </c>
      <c r="I36">
        <f t="shared" si="2"/>
        <v>1</v>
      </c>
      <c r="J36">
        <f t="shared" si="3"/>
        <v>1</v>
      </c>
      <c r="K36">
        <f t="shared" si="4"/>
        <v>1</v>
      </c>
    </row>
    <row r="37" spans="1:11">
      <c r="A37" s="30">
        <v>46148</v>
      </c>
      <c r="B37">
        <f>Inputs!$C$44/31</f>
        <v>512.06557377049182</v>
      </c>
      <c r="C37">
        <f t="shared" si="8"/>
        <v>13452.393442622946</v>
      </c>
      <c r="D37">
        <f>Inputs!$C$46/31</f>
        <v>588.81967213114751</v>
      </c>
      <c r="E37">
        <f t="shared" si="0"/>
        <v>15084.885245901631</v>
      </c>
      <c r="F37">
        <f>Inputs!$C$48/31</f>
        <v>665.5737704918032</v>
      </c>
      <c r="G37">
        <f t="shared" si="1"/>
        <v>16717.377049180333</v>
      </c>
      <c r="H37">
        <v>1</v>
      </c>
      <c r="I37">
        <f t="shared" si="2"/>
        <v>1</v>
      </c>
      <c r="J37">
        <f t="shared" si="3"/>
        <v>1</v>
      </c>
      <c r="K37">
        <f t="shared" si="4"/>
        <v>1</v>
      </c>
    </row>
    <row r="38" spans="1:11">
      <c r="A38" s="30">
        <v>46149</v>
      </c>
      <c r="B38">
        <f>Inputs!$C$44/31</f>
        <v>512.06557377049182</v>
      </c>
      <c r="C38">
        <f t="shared" si="8"/>
        <v>13964.459016393437</v>
      </c>
      <c r="D38">
        <f>Inputs!$C$46/31</f>
        <v>588.81967213114751</v>
      </c>
      <c r="E38">
        <f t="shared" si="0"/>
        <v>15673.704918032778</v>
      </c>
      <c r="F38">
        <f>Inputs!$C$48/31</f>
        <v>665.5737704918032</v>
      </c>
      <c r="G38">
        <f t="shared" si="1"/>
        <v>17382.950819672136</v>
      </c>
      <c r="H38">
        <v>1</v>
      </c>
      <c r="I38">
        <f t="shared" si="2"/>
        <v>1</v>
      </c>
      <c r="J38">
        <f t="shared" si="3"/>
        <v>1</v>
      </c>
      <c r="K38">
        <f t="shared" si="4"/>
        <v>1</v>
      </c>
    </row>
    <row r="39" spans="1:11">
      <c r="A39" s="30">
        <v>46150</v>
      </c>
      <c r="B39">
        <f>Inputs!$C$44/31</f>
        <v>512.06557377049182</v>
      </c>
      <c r="C39">
        <f t="shared" si="8"/>
        <v>14476.524590163928</v>
      </c>
      <c r="D39">
        <f>Inputs!$C$46/31</f>
        <v>588.81967213114751</v>
      </c>
      <c r="E39">
        <f t="shared" si="0"/>
        <v>16262.524590163925</v>
      </c>
      <c r="F39">
        <f>Inputs!$C$48/31</f>
        <v>665.5737704918032</v>
      </c>
      <c r="G39">
        <f t="shared" si="1"/>
        <v>18048.524590163939</v>
      </c>
      <c r="H39">
        <v>1</v>
      </c>
      <c r="I39">
        <f t="shared" si="2"/>
        <v>1</v>
      </c>
      <c r="J39">
        <f t="shared" si="3"/>
        <v>1</v>
      </c>
      <c r="K39">
        <f t="shared" si="4"/>
        <v>1</v>
      </c>
    </row>
    <row r="40" spans="1:11">
      <c r="A40" s="30">
        <v>46151</v>
      </c>
      <c r="B40">
        <f>Inputs!$C$44/31</f>
        <v>512.06557377049182</v>
      </c>
      <c r="C40">
        <f t="shared" si="8"/>
        <v>14988.590163934419</v>
      </c>
      <c r="D40">
        <f>Inputs!$C$46/31</f>
        <v>588.81967213114751</v>
      </c>
      <c r="E40">
        <f t="shared" si="0"/>
        <v>16851.344262295072</v>
      </c>
      <c r="F40">
        <f>Inputs!$C$48/31</f>
        <v>665.5737704918032</v>
      </c>
      <c r="G40">
        <f t="shared" si="1"/>
        <v>18714.098360655742</v>
      </c>
      <c r="H40">
        <v>1</v>
      </c>
      <c r="I40">
        <f t="shared" si="2"/>
        <v>1</v>
      </c>
      <c r="J40">
        <f t="shared" si="3"/>
        <v>1</v>
      </c>
      <c r="K40">
        <f t="shared" si="4"/>
        <v>1</v>
      </c>
    </row>
    <row r="41" spans="1:11">
      <c r="A41" s="30">
        <v>46152</v>
      </c>
      <c r="B41">
        <f>Inputs!$C$44/31</f>
        <v>512.06557377049182</v>
      </c>
      <c r="C41">
        <f t="shared" si="8"/>
        <v>15500.65573770491</v>
      </c>
      <c r="D41">
        <f>Inputs!$C$46/31</f>
        <v>588.81967213114751</v>
      </c>
      <c r="E41">
        <f t="shared" si="0"/>
        <v>17440.163934426218</v>
      </c>
      <c r="F41">
        <f>Inputs!$C$48/31</f>
        <v>665.5737704918032</v>
      </c>
      <c r="G41">
        <f t="shared" si="1"/>
        <v>19379.672131147545</v>
      </c>
      <c r="H41">
        <v>1</v>
      </c>
      <c r="I41">
        <f t="shared" si="2"/>
        <v>1</v>
      </c>
      <c r="J41">
        <f t="shared" si="3"/>
        <v>1</v>
      </c>
      <c r="K41">
        <f t="shared" si="4"/>
        <v>1</v>
      </c>
    </row>
    <row r="42" spans="1:11">
      <c r="A42" s="30">
        <v>46153</v>
      </c>
      <c r="B42">
        <f>Inputs!$C$44/31</f>
        <v>512.06557377049182</v>
      </c>
      <c r="C42">
        <f t="shared" ref="C42:C105" si="9">B42+C41</f>
        <v>16012.721311475401</v>
      </c>
      <c r="D42">
        <f>Inputs!$C$46/31</f>
        <v>588.81967213114751</v>
      </c>
      <c r="E42">
        <f t="shared" ref="E42:E105" si="10">D42+E41</f>
        <v>18028.983606557365</v>
      </c>
      <c r="F42">
        <f>Inputs!$C$48/31</f>
        <v>665.5737704918032</v>
      </c>
      <c r="G42">
        <f t="shared" ref="G42:G105" si="11">F42+G41</f>
        <v>20045.245901639348</v>
      </c>
      <c r="H42">
        <v>1</v>
      </c>
      <c r="I42">
        <f t="shared" si="2"/>
        <v>1</v>
      </c>
      <c r="J42">
        <f t="shared" si="3"/>
        <v>1</v>
      </c>
      <c r="K42">
        <f t="shared" si="4"/>
        <v>1</v>
      </c>
    </row>
    <row r="43" spans="1:11">
      <c r="A43" s="30">
        <v>46154</v>
      </c>
      <c r="B43">
        <f>Inputs!$C$44/31</f>
        <v>512.06557377049182</v>
      </c>
      <c r="C43">
        <f t="shared" si="9"/>
        <v>16524.786885245892</v>
      </c>
      <c r="D43">
        <f>Inputs!$C$46/31</f>
        <v>588.81967213114751</v>
      </c>
      <c r="E43">
        <f t="shared" si="10"/>
        <v>18617.803278688512</v>
      </c>
      <c r="F43">
        <f>Inputs!$C$48/31</f>
        <v>665.5737704918032</v>
      </c>
      <c r="G43">
        <f t="shared" si="11"/>
        <v>20710.819672131151</v>
      </c>
      <c r="H43">
        <v>1</v>
      </c>
      <c r="I43">
        <f t="shared" si="2"/>
        <v>1</v>
      </c>
      <c r="J43">
        <f t="shared" si="3"/>
        <v>1</v>
      </c>
      <c r="K43">
        <f t="shared" si="4"/>
        <v>1</v>
      </c>
    </row>
    <row r="44" spans="1:11">
      <c r="A44" s="30">
        <v>46155</v>
      </c>
      <c r="B44">
        <f>Inputs!$C$44/31</f>
        <v>512.06557377049182</v>
      </c>
      <c r="C44">
        <f t="shared" si="9"/>
        <v>17036.852459016383</v>
      </c>
      <c r="D44">
        <f>Inputs!$C$46/31</f>
        <v>588.81967213114751</v>
      </c>
      <c r="E44">
        <f t="shared" si="10"/>
        <v>19206.622950819659</v>
      </c>
      <c r="F44">
        <f>Inputs!$C$48/31</f>
        <v>665.5737704918032</v>
      </c>
      <c r="G44">
        <f t="shared" si="11"/>
        <v>21376.393442622953</v>
      </c>
      <c r="H44">
        <v>1</v>
      </c>
      <c r="I44">
        <f t="shared" si="2"/>
        <v>1</v>
      </c>
      <c r="J44">
        <f t="shared" si="3"/>
        <v>1</v>
      </c>
      <c r="K44">
        <f t="shared" si="4"/>
        <v>1</v>
      </c>
    </row>
    <row r="45" spans="1:11">
      <c r="A45" s="30">
        <v>46156</v>
      </c>
      <c r="B45">
        <f>Inputs!$C$44/31</f>
        <v>512.06557377049182</v>
      </c>
      <c r="C45">
        <f t="shared" si="9"/>
        <v>17548.918032786874</v>
      </c>
      <c r="D45">
        <f>Inputs!$C$46/31</f>
        <v>588.81967213114751</v>
      </c>
      <c r="E45">
        <f t="shared" si="10"/>
        <v>19795.442622950806</v>
      </c>
      <c r="F45">
        <f>Inputs!$C$48/31</f>
        <v>665.5737704918032</v>
      </c>
      <c r="G45">
        <f t="shared" si="11"/>
        <v>22041.967213114756</v>
      </c>
      <c r="H45">
        <v>1</v>
      </c>
      <c r="I45">
        <f t="shared" si="2"/>
        <v>1</v>
      </c>
      <c r="J45">
        <f t="shared" si="3"/>
        <v>1</v>
      </c>
      <c r="K45">
        <f t="shared" si="4"/>
        <v>1</v>
      </c>
    </row>
    <row r="46" spans="1:11">
      <c r="A46" s="30">
        <v>46157</v>
      </c>
      <c r="B46">
        <f>Inputs!$C$44/31</f>
        <v>512.06557377049182</v>
      </c>
      <c r="C46">
        <f t="shared" si="9"/>
        <v>18060.983606557365</v>
      </c>
      <c r="D46">
        <f>Inputs!$C$46/31</f>
        <v>588.81967213114751</v>
      </c>
      <c r="E46">
        <f t="shared" si="10"/>
        <v>20384.262295081953</v>
      </c>
      <c r="F46">
        <f>Inputs!$C$48/31</f>
        <v>665.5737704918032</v>
      </c>
      <c r="G46">
        <f t="shared" si="11"/>
        <v>22707.540983606559</v>
      </c>
      <c r="H46">
        <v>1</v>
      </c>
      <c r="I46">
        <f t="shared" si="2"/>
        <v>1</v>
      </c>
      <c r="J46">
        <f t="shared" si="3"/>
        <v>1</v>
      </c>
      <c r="K46">
        <f t="shared" si="4"/>
        <v>1</v>
      </c>
    </row>
    <row r="47" spans="1:11">
      <c r="A47" s="30">
        <v>46158</v>
      </c>
      <c r="B47">
        <f>Inputs!$C$44/31</f>
        <v>512.06557377049182</v>
      </c>
      <c r="C47">
        <f t="shared" si="9"/>
        <v>18573.049180327856</v>
      </c>
      <c r="D47">
        <f>Inputs!$C$46/31</f>
        <v>588.81967213114751</v>
      </c>
      <c r="E47">
        <f t="shared" si="10"/>
        <v>20973.0819672131</v>
      </c>
      <c r="F47">
        <f>Inputs!$C$48/31</f>
        <v>665.5737704918032</v>
      </c>
      <c r="G47">
        <f t="shared" si="11"/>
        <v>23373.114754098362</v>
      </c>
      <c r="H47">
        <v>1</v>
      </c>
      <c r="I47">
        <f t="shared" si="2"/>
        <v>1</v>
      </c>
      <c r="J47">
        <f t="shared" si="3"/>
        <v>1</v>
      </c>
      <c r="K47">
        <f t="shared" si="4"/>
        <v>1</v>
      </c>
    </row>
    <row r="48" spans="1:11">
      <c r="A48" s="30">
        <v>46159</v>
      </c>
      <c r="B48">
        <f>Inputs!$C$44/31</f>
        <v>512.06557377049182</v>
      </c>
      <c r="C48">
        <f t="shared" si="9"/>
        <v>19085.114754098347</v>
      </c>
      <c r="D48">
        <f>Inputs!$C$46/31</f>
        <v>588.81967213114751</v>
      </c>
      <c r="E48">
        <f t="shared" si="10"/>
        <v>21561.901639344247</v>
      </c>
      <c r="F48">
        <f>Inputs!$C$48/31</f>
        <v>665.5737704918032</v>
      </c>
      <c r="G48">
        <f t="shared" si="11"/>
        <v>24038.688524590165</v>
      </c>
      <c r="H48">
        <v>1</v>
      </c>
      <c r="I48">
        <f t="shared" si="2"/>
        <v>1</v>
      </c>
      <c r="J48">
        <f t="shared" si="3"/>
        <v>1</v>
      </c>
      <c r="K48">
        <f t="shared" si="4"/>
        <v>1</v>
      </c>
    </row>
    <row r="49" spans="1:11">
      <c r="A49" s="30">
        <v>46160</v>
      </c>
      <c r="B49">
        <f>Inputs!$C$44/31</f>
        <v>512.06557377049182</v>
      </c>
      <c r="C49">
        <f t="shared" si="9"/>
        <v>19597.180327868839</v>
      </c>
      <c r="D49">
        <f>Inputs!$C$46/31</f>
        <v>588.81967213114751</v>
      </c>
      <c r="E49">
        <f t="shared" si="10"/>
        <v>22150.721311475394</v>
      </c>
      <c r="F49">
        <f>Inputs!$C$48/31</f>
        <v>665.5737704918032</v>
      </c>
      <c r="G49">
        <f t="shared" si="11"/>
        <v>24704.262295081968</v>
      </c>
      <c r="H49">
        <v>1</v>
      </c>
      <c r="I49">
        <f t="shared" si="2"/>
        <v>1</v>
      </c>
      <c r="J49">
        <f t="shared" si="3"/>
        <v>1</v>
      </c>
      <c r="K49">
        <f t="shared" si="4"/>
        <v>1</v>
      </c>
    </row>
    <row r="50" spans="1:11">
      <c r="A50" s="30">
        <v>46161</v>
      </c>
      <c r="B50">
        <f>Inputs!$C$44/31</f>
        <v>512.06557377049182</v>
      </c>
      <c r="C50">
        <f t="shared" si="9"/>
        <v>20109.24590163933</v>
      </c>
      <c r="D50">
        <f>Inputs!$C$46/31</f>
        <v>588.81967213114751</v>
      </c>
      <c r="E50">
        <f t="shared" si="10"/>
        <v>22739.540983606541</v>
      </c>
      <c r="F50">
        <f>Inputs!$C$48/31</f>
        <v>665.5737704918032</v>
      </c>
      <c r="G50">
        <f t="shared" si="11"/>
        <v>25369.836065573771</v>
      </c>
      <c r="H50">
        <v>1</v>
      </c>
      <c r="I50">
        <f t="shared" si="2"/>
        <v>1</v>
      </c>
      <c r="J50">
        <f t="shared" si="3"/>
        <v>1</v>
      </c>
      <c r="K50">
        <f t="shared" si="4"/>
        <v>1</v>
      </c>
    </row>
    <row r="51" spans="1:11">
      <c r="A51" s="30">
        <v>46162</v>
      </c>
      <c r="B51">
        <f>Inputs!$C$44/31</f>
        <v>512.06557377049182</v>
      </c>
      <c r="C51">
        <f t="shared" si="9"/>
        <v>20621.311475409821</v>
      </c>
      <c r="D51">
        <f>Inputs!$C$46/31</f>
        <v>588.81967213114751</v>
      </c>
      <c r="E51">
        <f t="shared" si="10"/>
        <v>23328.360655737688</v>
      </c>
      <c r="F51">
        <f>Inputs!$C$48/31</f>
        <v>665.5737704918032</v>
      </c>
      <c r="G51">
        <f t="shared" si="11"/>
        <v>26035.409836065573</v>
      </c>
      <c r="H51">
        <v>1</v>
      </c>
      <c r="I51">
        <f t="shared" si="2"/>
        <v>1</v>
      </c>
      <c r="J51">
        <f t="shared" si="3"/>
        <v>1</v>
      </c>
      <c r="K51">
        <f t="shared" si="4"/>
        <v>1</v>
      </c>
    </row>
    <row r="52" spans="1:11">
      <c r="A52" s="30">
        <v>46163</v>
      </c>
      <c r="B52">
        <f>Inputs!$C$44/31</f>
        <v>512.06557377049182</v>
      </c>
      <c r="C52">
        <f t="shared" si="9"/>
        <v>21133.377049180312</v>
      </c>
      <c r="D52">
        <f>Inputs!$C$46/31</f>
        <v>588.81967213114751</v>
      </c>
      <c r="E52">
        <f t="shared" si="10"/>
        <v>23917.180327868835</v>
      </c>
      <c r="F52">
        <f>Inputs!$C$48/31</f>
        <v>665.5737704918032</v>
      </c>
      <c r="G52">
        <f t="shared" si="11"/>
        <v>26700.983606557376</v>
      </c>
      <c r="H52">
        <v>1</v>
      </c>
      <c r="I52">
        <f t="shared" si="2"/>
        <v>1</v>
      </c>
      <c r="J52">
        <f t="shared" si="3"/>
        <v>1</v>
      </c>
      <c r="K52">
        <f t="shared" si="4"/>
        <v>1</v>
      </c>
    </row>
    <row r="53" spans="1:11">
      <c r="A53" s="30">
        <v>46164</v>
      </c>
      <c r="B53">
        <f>Inputs!$C$44/31</f>
        <v>512.06557377049182</v>
      </c>
      <c r="C53">
        <f t="shared" si="9"/>
        <v>21645.442622950803</v>
      </c>
      <c r="D53">
        <f>Inputs!$C$46/31</f>
        <v>588.81967213114751</v>
      </c>
      <c r="E53">
        <f t="shared" si="10"/>
        <v>24505.999999999982</v>
      </c>
      <c r="F53">
        <f>Inputs!$C$48/31</f>
        <v>665.5737704918032</v>
      </c>
      <c r="G53">
        <f t="shared" si="11"/>
        <v>27366.557377049179</v>
      </c>
      <c r="H53">
        <v>1</v>
      </c>
      <c r="I53">
        <f t="shared" si="2"/>
        <v>1</v>
      </c>
      <c r="J53">
        <f t="shared" si="3"/>
        <v>1</v>
      </c>
      <c r="K53">
        <f t="shared" si="4"/>
        <v>1</v>
      </c>
    </row>
    <row r="54" spans="1:11">
      <c r="A54" s="30">
        <v>46165</v>
      </c>
      <c r="B54">
        <f>Inputs!$C$44/31</f>
        <v>512.06557377049182</v>
      </c>
      <c r="C54">
        <f t="shared" si="9"/>
        <v>22157.508196721294</v>
      </c>
      <c r="D54">
        <f>Inputs!$C$46/31</f>
        <v>588.81967213114751</v>
      </c>
      <c r="E54">
        <f t="shared" si="10"/>
        <v>25094.819672131129</v>
      </c>
      <c r="F54">
        <f>Inputs!$C$48/31</f>
        <v>665.5737704918032</v>
      </c>
      <c r="G54">
        <f t="shared" si="11"/>
        <v>28032.131147540982</v>
      </c>
      <c r="H54">
        <v>1</v>
      </c>
      <c r="I54">
        <f t="shared" si="2"/>
        <v>1</v>
      </c>
      <c r="J54">
        <f t="shared" si="3"/>
        <v>1</v>
      </c>
      <c r="K54">
        <f t="shared" si="4"/>
        <v>1</v>
      </c>
    </row>
    <row r="55" spans="1:11">
      <c r="A55" s="30">
        <v>46166</v>
      </c>
      <c r="B55">
        <f>Inputs!$C$44/31</f>
        <v>512.06557377049182</v>
      </c>
      <c r="C55">
        <f t="shared" si="9"/>
        <v>22669.573770491785</v>
      </c>
      <c r="D55">
        <f>Inputs!$C$46/31</f>
        <v>588.81967213114751</v>
      </c>
      <c r="E55">
        <f t="shared" si="10"/>
        <v>25683.639344262276</v>
      </c>
      <c r="F55">
        <f>Inputs!$C$48/31</f>
        <v>665.5737704918032</v>
      </c>
      <c r="G55">
        <f t="shared" si="11"/>
        <v>28697.704918032785</v>
      </c>
      <c r="H55">
        <v>1</v>
      </c>
      <c r="I55">
        <f t="shared" si="2"/>
        <v>1</v>
      </c>
      <c r="J55">
        <f t="shared" si="3"/>
        <v>1</v>
      </c>
      <c r="K55">
        <f t="shared" si="4"/>
        <v>1</v>
      </c>
    </row>
    <row r="56" spans="1:11">
      <c r="A56" s="30">
        <v>46167</v>
      </c>
      <c r="B56">
        <f>Inputs!$C$44/31</f>
        <v>512.06557377049182</v>
      </c>
      <c r="C56">
        <f t="shared" si="9"/>
        <v>23181.639344262276</v>
      </c>
      <c r="D56">
        <f>Inputs!$C$46/31</f>
        <v>588.81967213114751</v>
      </c>
      <c r="E56">
        <f t="shared" si="10"/>
        <v>26272.459016393423</v>
      </c>
      <c r="F56">
        <f>Inputs!$C$48/31</f>
        <v>665.5737704918032</v>
      </c>
      <c r="G56">
        <f t="shared" si="11"/>
        <v>29363.278688524588</v>
      </c>
      <c r="H56">
        <v>1</v>
      </c>
      <c r="I56">
        <f t="shared" si="2"/>
        <v>1</v>
      </c>
      <c r="J56">
        <f t="shared" si="3"/>
        <v>1</v>
      </c>
      <c r="K56">
        <f t="shared" si="4"/>
        <v>1</v>
      </c>
    </row>
    <row r="57" spans="1:11">
      <c r="A57" s="30">
        <v>46168</v>
      </c>
      <c r="B57">
        <f>Inputs!$C$44/31</f>
        <v>512.06557377049182</v>
      </c>
      <c r="C57">
        <f t="shared" si="9"/>
        <v>23693.704918032767</v>
      </c>
      <c r="D57">
        <f>Inputs!$C$46/31</f>
        <v>588.81967213114751</v>
      </c>
      <c r="E57">
        <f t="shared" si="10"/>
        <v>26861.27868852457</v>
      </c>
      <c r="F57">
        <f>Inputs!$C$48/31</f>
        <v>665.5737704918032</v>
      </c>
      <c r="G57">
        <f t="shared" si="11"/>
        <v>30028.852459016391</v>
      </c>
      <c r="H57">
        <v>1</v>
      </c>
      <c r="I57">
        <f t="shared" si="2"/>
        <v>1</v>
      </c>
      <c r="J57">
        <f t="shared" si="3"/>
        <v>1</v>
      </c>
      <c r="K57">
        <f t="shared" si="4"/>
        <v>1</v>
      </c>
    </row>
    <row r="58" spans="1:11">
      <c r="A58" s="30">
        <v>46169</v>
      </c>
      <c r="B58">
        <f>Inputs!$C$44/31</f>
        <v>512.06557377049182</v>
      </c>
      <c r="C58">
        <f t="shared" si="9"/>
        <v>24205.770491803258</v>
      </c>
      <c r="D58">
        <f>Inputs!$C$46/31</f>
        <v>588.81967213114751</v>
      </c>
      <c r="E58">
        <f t="shared" si="10"/>
        <v>27450.098360655717</v>
      </c>
      <c r="F58">
        <f>Inputs!$C$48/31</f>
        <v>665.5737704918032</v>
      </c>
      <c r="G58">
        <f t="shared" si="11"/>
        <v>30694.426229508194</v>
      </c>
      <c r="H58">
        <v>1</v>
      </c>
      <c r="I58">
        <f t="shared" si="2"/>
        <v>1</v>
      </c>
      <c r="J58">
        <f t="shared" si="3"/>
        <v>1</v>
      </c>
      <c r="K58">
        <f t="shared" si="4"/>
        <v>1</v>
      </c>
    </row>
    <row r="59" spans="1:11">
      <c r="A59" s="30">
        <v>46170</v>
      </c>
      <c r="B59">
        <f>Inputs!$C$44/31</f>
        <v>512.06557377049182</v>
      </c>
      <c r="C59">
        <f t="shared" si="9"/>
        <v>24717.836065573749</v>
      </c>
      <c r="D59">
        <f>Inputs!$C$46/31</f>
        <v>588.81967213114751</v>
      </c>
      <c r="E59">
        <f t="shared" si="10"/>
        <v>28038.918032786863</v>
      </c>
      <c r="F59">
        <f>Inputs!$C$48/31</f>
        <v>665.5737704918032</v>
      </c>
      <c r="G59">
        <f t="shared" si="11"/>
        <v>31359.999999999996</v>
      </c>
      <c r="H59">
        <v>1</v>
      </c>
      <c r="I59">
        <f t="shared" si="2"/>
        <v>1</v>
      </c>
      <c r="J59">
        <f t="shared" si="3"/>
        <v>1</v>
      </c>
      <c r="K59">
        <f t="shared" si="4"/>
        <v>1</v>
      </c>
    </row>
    <row r="60" spans="1:11">
      <c r="A60" s="30">
        <v>46171</v>
      </c>
      <c r="B60">
        <f>Inputs!$C$44/31</f>
        <v>512.06557377049182</v>
      </c>
      <c r="C60">
        <f t="shared" si="9"/>
        <v>25229.90163934424</v>
      </c>
      <c r="D60">
        <f>Inputs!$C$46/31</f>
        <v>588.81967213114751</v>
      </c>
      <c r="E60">
        <f t="shared" si="10"/>
        <v>28627.73770491801</v>
      </c>
      <c r="F60">
        <f>Inputs!$C$48/31</f>
        <v>665.5737704918032</v>
      </c>
      <c r="G60">
        <f t="shared" si="11"/>
        <v>32025.573770491799</v>
      </c>
      <c r="H60">
        <v>1</v>
      </c>
      <c r="I60">
        <f t="shared" si="2"/>
        <v>1</v>
      </c>
      <c r="J60">
        <f t="shared" si="3"/>
        <v>1</v>
      </c>
      <c r="K60">
        <f t="shared" si="4"/>
        <v>1</v>
      </c>
    </row>
    <row r="61" spans="1:11">
      <c r="A61" s="30">
        <v>46172</v>
      </c>
      <c r="B61">
        <f>Inputs!$C$44/31</f>
        <v>512.06557377049182</v>
      </c>
      <c r="C61">
        <f t="shared" si="9"/>
        <v>25741.967213114731</v>
      </c>
      <c r="D61">
        <f>Inputs!$C$46/31</f>
        <v>588.81967213114751</v>
      </c>
      <c r="E61">
        <f t="shared" si="10"/>
        <v>29216.557377049157</v>
      </c>
      <c r="F61">
        <f>Inputs!$C$48/31</f>
        <v>665.5737704918032</v>
      </c>
      <c r="G61">
        <f t="shared" si="11"/>
        <v>32691.147540983602</v>
      </c>
      <c r="H61">
        <v>1</v>
      </c>
      <c r="I61">
        <f t="shared" si="2"/>
        <v>1</v>
      </c>
      <c r="J61">
        <f t="shared" si="3"/>
        <v>1</v>
      </c>
      <c r="K61">
        <f t="shared" si="4"/>
        <v>1</v>
      </c>
    </row>
    <row r="62" spans="1:11">
      <c r="A62" s="30">
        <v>46173</v>
      </c>
      <c r="B62">
        <f>Inputs!$C$44/31</f>
        <v>512.06557377049182</v>
      </c>
      <c r="C62">
        <f t="shared" si="9"/>
        <v>26254.032786885222</v>
      </c>
      <c r="D62">
        <f>Inputs!$C$46/31</f>
        <v>588.81967213114751</v>
      </c>
      <c r="E62">
        <f t="shared" si="10"/>
        <v>29805.377049180304</v>
      </c>
      <c r="F62">
        <f>Inputs!$C$48/31</f>
        <v>665.5737704918032</v>
      </c>
      <c r="G62">
        <f t="shared" si="11"/>
        <v>33356.721311475405</v>
      </c>
      <c r="H62">
        <v>1</v>
      </c>
      <c r="I62">
        <f t="shared" si="2"/>
        <v>1</v>
      </c>
      <c r="J62">
        <f t="shared" si="3"/>
        <v>1</v>
      </c>
      <c r="K62">
        <f t="shared" si="4"/>
        <v>1</v>
      </c>
    </row>
    <row r="63" spans="1:11">
      <c r="A63" s="30">
        <v>46174</v>
      </c>
      <c r="B63">
        <f>Inputs!$D$44/30</f>
        <v>512.06557377049182</v>
      </c>
      <c r="C63">
        <f t="shared" si="9"/>
        <v>26766.098360655713</v>
      </c>
      <c r="D63">
        <f>Inputs!$D$46/30</f>
        <v>588.81967213114751</v>
      </c>
      <c r="E63">
        <f t="shared" si="10"/>
        <v>30394.196721311451</v>
      </c>
      <c r="F63">
        <f>Inputs!$D$48/30</f>
        <v>665.57377049180332</v>
      </c>
      <c r="G63">
        <f t="shared" si="11"/>
        <v>34022.295081967211</v>
      </c>
      <c r="H63">
        <v>1</v>
      </c>
      <c r="I63">
        <f t="shared" si="2"/>
        <v>1</v>
      </c>
      <c r="J63">
        <f t="shared" si="3"/>
        <v>1</v>
      </c>
      <c r="K63">
        <f t="shared" si="4"/>
        <v>1</v>
      </c>
    </row>
    <row r="64" spans="1:11">
      <c r="A64" s="30">
        <v>46175</v>
      </c>
      <c r="B64">
        <f>Inputs!$D$44/30</f>
        <v>512.06557377049182</v>
      </c>
      <c r="C64">
        <f t="shared" ref="C64:C92" si="12">B64+C63</f>
        <v>27278.163934426204</v>
      </c>
      <c r="D64">
        <f>Inputs!$D$46/30</f>
        <v>588.81967213114751</v>
      </c>
      <c r="E64">
        <f t="shared" si="10"/>
        <v>30983.016393442598</v>
      </c>
      <c r="F64">
        <f>Inputs!$D$48/30</f>
        <v>665.57377049180332</v>
      </c>
      <c r="G64">
        <f t="shared" si="11"/>
        <v>34687.868852459018</v>
      </c>
      <c r="H64">
        <v>1</v>
      </c>
      <c r="I64">
        <f t="shared" si="2"/>
        <v>1</v>
      </c>
      <c r="J64">
        <f t="shared" si="3"/>
        <v>1</v>
      </c>
      <c r="K64">
        <f t="shared" si="4"/>
        <v>1</v>
      </c>
    </row>
    <row r="65" spans="1:11">
      <c r="A65" s="30">
        <v>46176</v>
      </c>
      <c r="B65">
        <f>Inputs!$D$44/30</f>
        <v>512.06557377049182</v>
      </c>
      <c r="C65">
        <f t="shared" si="12"/>
        <v>27790.229508196695</v>
      </c>
      <c r="D65">
        <f>Inputs!$D$46/30</f>
        <v>588.81967213114751</v>
      </c>
      <c r="E65">
        <f t="shared" si="10"/>
        <v>31571.836065573745</v>
      </c>
      <c r="F65">
        <f>Inputs!$D$48/30</f>
        <v>665.57377049180332</v>
      </c>
      <c r="G65">
        <f t="shared" si="11"/>
        <v>35353.442622950824</v>
      </c>
      <c r="H65">
        <v>1</v>
      </c>
      <c r="I65">
        <f t="shared" si="2"/>
        <v>1</v>
      </c>
      <c r="J65">
        <f t="shared" si="3"/>
        <v>1</v>
      </c>
      <c r="K65">
        <f t="shared" si="4"/>
        <v>1</v>
      </c>
    </row>
    <row r="66" spans="1:11">
      <c r="A66" s="30">
        <v>46177</v>
      </c>
      <c r="B66">
        <f>Inputs!$D$44/30</f>
        <v>512.06557377049182</v>
      </c>
      <c r="C66">
        <f t="shared" si="12"/>
        <v>28302.295081967186</v>
      </c>
      <c r="D66">
        <f>Inputs!$D$46/30</f>
        <v>588.81967213114751</v>
      </c>
      <c r="E66">
        <f t="shared" si="10"/>
        <v>32160.655737704892</v>
      </c>
      <c r="F66">
        <f>Inputs!$D$48/30</f>
        <v>665.57377049180332</v>
      </c>
      <c r="G66">
        <f t="shared" si="11"/>
        <v>36019.016393442631</v>
      </c>
      <c r="H66">
        <v>1</v>
      </c>
      <c r="I66">
        <f t="shared" si="2"/>
        <v>1</v>
      </c>
      <c r="J66">
        <f t="shared" si="3"/>
        <v>1</v>
      </c>
      <c r="K66">
        <f t="shared" si="4"/>
        <v>1</v>
      </c>
    </row>
    <row r="67" spans="1:11">
      <c r="A67" s="30">
        <v>46178</v>
      </c>
      <c r="B67">
        <f>Inputs!$D$44/30</f>
        <v>512.06557377049182</v>
      </c>
      <c r="C67">
        <f t="shared" si="12"/>
        <v>28814.360655737677</v>
      </c>
      <c r="D67">
        <f>Inputs!$D$46/30</f>
        <v>588.81967213114751</v>
      </c>
      <c r="E67">
        <f t="shared" si="10"/>
        <v>32749.475409836039</v>
      </c>
      <c r="F67">
        <f>Inputs!$D$48/30</f>
        <v>665.57377049180332</v>
      </c>
      <c r="G67">
        <f t="shared" si="11"/>
        <v>36684.590163934437</v>
      </c>
      <c r="H67">
        <v>1</v>
      </c>
      <c r="I67">
        <f t="shared" ref="I67:I130" si="13">IF(AND(C67&lt;=63143,B67&lt;&gt;0),1,0)</f>
        <v>1</v>
      </c>
      <c r="J67">
        <f t="shared" ref="J67:J130" si="14">IF(AND(E67&lt;=63143,D67&lt;&gt;0),1,0)</f>
        <v>1</v>
      </c>
      <c r="K67">
        <f t="shared" ref="K67:K130" si="15">IF(AND(G67&lt;=63143,F67&lt;&gt;0),1,0)</f>
        <v>1</v>
      </c>
    </row>
    <row r="68" spans="1:11">
      <c r="A68" s="30">
        <v>46179</v>
      </c>
      <c r="B68">
        <f>Inputs!$D$44/30</f>
        <v>512.06557377049182</v>
      </c>
      <c r="C68">
        <f t="shared" si="12"/>
        <v>29326.426229508168</v>
      </c>
      <c r="D68">
        <f>Inputs!$D$46/30</f>
        <v>588.81967213114751</v>
      </c>
      <c r="E68">
        <f t="shared" si="10"/>
        <v>33338.29508196719</v>
      </c>
      <c r="F68">
        <f>Inputs!$D$48/30</f>
        <v>665.57377049180332</v>
      </c>
      <c r="G68">
        <f t="shared" si="11"/>
        <v>37350.163934426244</v>
      </c>
      <c r="H68">
        <v>1</v>
      </c>
      <c r="I68">
        <f t="shared" si="13"/>
        <v>1</v>
      </c>
      <c r="J68">
        <f t="shared" si="14"/>
        <v>1</v>
      </c>
      <c r="K68">
        <f t="shared" si="15"/>
        <v>1</v>
      </c>
    </row>
    <row r="69" spans="1:11">
      <c r="A69" s="30">
        <v>46180</v>
      </c>
      <c r="B69">
        <f>Inputs!$D$44/30</f>
        <v>512.06557377049182</v>
      </c>
      <c r="C69">
        <f t="shared" si="12"/>
        <v>29838.491803278659</v>
      </c>
      <c r="D69">
        <f>Inputs!$D$46/30</f>
        <v>588.81967213114751</v>
      </c>
      <c r="E69">
        <f t="shared" si="10"/>
        <v>33927.114754098337</v>
      </c>
      <c r="F69">
        <f>Inputs!$D$48/30</f>
        <v>665.57377049180332</v>
      </c>
      <c r="G69">
        <f t="shared" si="11"/>
        <v>38015.73770491805</v>
      </c>
      <c r="H69">
        <v>1</v>
      </c>
      <c r="I69">
        <f t="shared" si="13"/>
        <v>1</v>
      </c>
      <c r="J69">
        <f t="shared" si="14"/>
        <v>1</v>
      </c>
      <c r="K69">
        <f t="shared" si="15"/>
        <v>1</v>
      </c>
    </row>
    <row r="70" spans="1:11">
      <c r="A70" s="30">
        <v>46181</v>
      </c>
      <c r="B70">
        <f>Inputs!$D$44/30</f>
        <v>512.06557377049182</v>
      </c>
      <c r="C70">
        <f t="shared" si="12"/>
        <v>30350.55737704915</v>
      </c>
      <c r="D70">
        <f>Inputs!$D$46/30</f>
        <v>588.81967213114751</v>
      </c>
      <c r="E70">
        <f t="shared" si="10"/>
        <v>34515.934426229484</v>
      </c>
      <c r="F70">
        <f>Inputs!$D$48/30</f>
        <v>665.57377049180332</v>
      </c>
      <c r="G70">
        <f t="shared" si="11"/>
        <v>38681.311475409857</v>
      </c>
      <c r="H70">
        <v>1</v>
      </c>
      <c r="I70">
        <f t="shared" si="13"/>
        <v>1</v>
      </c>
      <c r="J70">
        <f t="shared" si="14"/>
        <v>1</v>
      </c>
      <c r="K70">
        <f t="shared" si="15"/>
        <v>1</v>
      </c>
    </row>
    <row r="71" spans="1:11">
      <c r="A71" s="30">
        <v>46182</v>
      </c>
      <c r="B71">
        <f>Inputs!$D$44/30</f>
        <v>512.06557377049182</v>
      </c>
      <c r="C71">
        <f t="shared" si="12"/>
        <v>30862.622950819641</v>
      </c>
      <c r="D71">
        <f>Inputs!$D$46/30</f>
        <v>588.81967213114751</v>
      </c>
      <c r="E71">
        <f t="shared" si="10"/>
        <v>35104.75409836063</v>
      </c>
      <c r="F71">
        <f>Inputs!$D$48/30</f>
        <v>665.57377049180332</v>
      </c>
      <c r="G71">
        <f t="shared" si="11"/>
        <v>39346.885245901663</v>
      </c>
      <c r="H71">
        <v>1</v>
      </c>
      <c r="I71">
        <f t="shared" si="13"/>
        <v>1</v>
      </c>
      <c r="J71">
        <f t="shared" si="14"/>
        <v>1</v>
      </c>
      <c r="K71">
        <f t="shared" si="15"/>
        <v>1</v>
      </c>
    </row>
    <row r="72" spans="1:11">
      <c r="A72" s="30">
        <v>46183</v>
      </c>
      <c r="B72">
        <f>Inputs!$D$44/30</f>
        <v>512.06557377049182</v>
      </c>
      <c r="C72">
        <f t="shared" si="12"/>
        <v>31374.688524590132</v>
      </c>
      <c r="D72">
        <f>Inputs!$D$46/30</f>
        <v>588.81967213114751</v>
      </c>
      <c r="E72">
        <f t="shared" si="10"/>
        <v>35693.573770491777</v>
      </c>
      <c r="F72">
        <f>Inputs!$D$48/30</f>
        <v>665.57377049180332</v>
      </c>
      <c r="G72">
        <f t="shared" si="11"/>
        <v>40012.45901639347</v>
      </c>
      <c r="H72">
        <v>1</v>
      </c>
      <c r="I72">
        <f t="shared" si="13"/>
        <v>1</v>
      </c>
      <c r="J72">
        <f t="shared" si="14"/>
        <v>1</v>
      </c>
      <c r="K72">
        <f t="shared" si="15"/>
        <v>1</v>
      </c>
    </row>
    <row r="73" spans="1:11">
      <c r="A73" s="30">
        <v>46184</v>
      </c>
      <c r="B73">
        <f>Inputs!$D$44/30</f>
        <v>512.06557377049182</v>
      </c>
      <c r="C73">
        <f t="shared" si="12"/>
        <v>31886.754098360623</v>
      </c>
      <c r="D73">
        <f>Inputs!$D$46/30</f>
        <v>588.81967213114751</v>
      </c>
      <c r="E73">
        <f t="shared" si="10"/>
        <v>36282.393442622924</v>
      </c>
      <c r="F73">
        <f>Inputs!$D$48/30</f>
        <v>665.57377049180332</v>
      </c>
      <c r="G73">
        <f t="shared" si="11"/>
        <v>40678.032786885276</v>
      </c>
      <c r="H73">
        <v>1</v>
      </c>
      <c r="I73">
        <f t="shared" si="13"/>
        <v>1</v>
      </c>
      <c r="J73">
        <f t="shared" si="14"/>
        <v>1</v>
      </c>
      <c r="K73">
        <f t="shared" si="15"/>
        <v>1</v>
      </c>
    </row>
    <row r="74" spans="1:11">
      <c r="A74" s="30">
        <v>46185</v>
      </c>
      <c r="B74">
        <f>Inputs!$D$44/30</f>
        <v>512.06557377049182</v>
      </c>
      <c r="C74">
        <f t="shared" si="12"/>
        <v>32398.819672131114</v>
      </c>
      <c r="D74">
        <f>Inputs!$D$46/30</f>
        <v>588.81967213114751</v>
      </c>
      <c r="E74">
        <f t="shared" si="10"/>
        <v>36871.213114754071</v>
      </c>
      <c r="F74">
        <f>Inputs!$D$48/30</f>
        <v>665.57377049180332</v>
      </c>
      <c r="G74">
        <f t="shared" si="11"/>
        <v>41343.606557377083</v>
      </c>
      <c r="H74">
        <v>1</v>
      </c>
      <c r="I74">
        <f t="shared" si="13"/>
        <v>1</v>
      </c>
      <c r="J74">
        <f t="shared" si="14"/>
        <v>1</v>
      </c>
      <c r="K74">
        <f t="shared" si="15"/>
        <v>1</v>
      </c>
    </row>
    <row r="75" spans="1:11">
      <c r="A75" s="30">
        <v>46186</v>
      </c>
      <c r="B75">
        <f>Inputs!$D$44/30</f>
        <v>512.06557377049182</v>
      </c>
      <c r="C75">
        <f t="shared" si="12"/>
        <v>32910.885245901605</v>
      </c>
      <c r="D75">
        <f>Inputs!$D$46/30</f>
        <v>588.81967213114751</v>
      </c>
      <c r="E75">
        <f t="shared" si="10"/>
        <v>37460.032786885218</v>
      </c>
      <c r="F75">
        <f>Inputs!$D$48/30</f>
        <v>665.57377049180332</v>
      </c>
      <c r="G75">
        <f t="shared" si="11"/>
        <v>42009.180327868889</v>
      </c>
      <c r="H75">
        <v>1</v>
      </c>
      <c r="I75">
        <f t="shared" si="13"/>
        <v>1</v>
      </c>
      <c r="J75">
        <f t="shared" si="14"/>
        <v>1</v>
      </c>
      <c r="K75">
        <f t="shared" si="15"/>
        <v>1</v>
      </c>
    </row>
    <row r="76" spans="1:11">
      <c r="A76" s="30">
        <v>46187</v>
      </c>
      <c r="B76">
        <f>Inputs!$D$44/30</f>
        <v>512.06557377049182</v>
      </c>
      <c r="C76">
        <f t="shared" si="12"/>
        <v>33422.9508196721</v>
      </c>
      <c r="D76">
        <f>Inputs!$D$46/30</f>
        <v>588.81967213114751</v>
      </c>
      <c r="E76">
        <f t="shared" si="10"/>
        <v>38048.852459016365</v>
      </c>
      <c r="F76">
        <f>Inputs!$D$48/30</f>
        <v>665.57377049180332</v>
      </c>
      <c r="G76">
        <f t="shared" si="11"/>
        <v>42674.754098360696</v>
      </c>
      <c r="H76">
        <v>1</v>
      </c>
      <c r="I76">
        <f t="shared" si="13"/>
        <v>1</v>
      </c>
      <c r="J76">
        <f t="shared" si="14"/>
        <v>1</v>
      </c>
      <c r="K76">
        <f t="shared" si="15"/>
        <v>1</v>
      </c>
    </row>
    <row r="77" spans="1:11">
      <c r="A77" s="30">
        <v>46188</v>
      </c>
      <c r="B77">
        <f>Inputs!$D$44/30</f>
        <v>512.06557377049182</v>
      </c>
      <c r="C77">
        <f t="shared" si="12"/>
        <v>33935.016393442595</v>
      </c>
      <c r="D77">
        <f>Inputs!$D$46/30</f>
        <v>588.81967213114751</v>
      </c>
      <c r="E77">
        <f t="shared" si="10"/>
        <v>38637.672131147512</v>
      </c>
      <c r="F77">
        <f>Inputs!$D$48/30</f>
        <v>665.57377049180332</v>
      </c>
      <c r="G77">
        <f t="shared" si="11"/>
        <v>43340.327868852502</v>
      </c>
      <c r="H77">
        <v>1</v>
      </c>
      <c r="I77">
        <f t="shared" si="13"/>
        <v>1</v>
      </c>
      <c r="J77">
        <f t="shared" si="14"/>
        <v>1</v>
      </c>
      <c r="K77">
        <f t="shared" si="15"/>
        <v>1</v>
      </c>
    </row>
    <row r="78" spans="1:11">
      <c r="A78" s="30">
        <v>46189</v>
      </c>
      <c r="B78">
        <f>Inputs!$D$44/30</f>
        <v>512.06557377049182</v>
      </c>
      <c r="C78">
        <f t="shared" si="12"/>
        <v>34447.081967213089</v>
      </c>
      <c r="D78">
        <f>Inputs!$D$46/30</f>
        <v>588.81967213114751</v>
      </c>
      <c r="E78">
        <f t="shared" si="10"/>
        <v>39226.491803278659</v>
      </c>
      <c r="F78">
        <f>Inputs!$D$48/30</f>
        <v>665.57377049180332</v>
      </c>
      <c r="G78">
        <f t="shared" si="11"/>
        <v>44005.901639344309</v>
      </c>
      <c r="H78">
        <v>1</v>
      </c>
      <c r="I78">
        <f t="shared" si="13"/>
        <v>1</v>
      </c>
      <c r="J78">
        <f t="shared" si="14"/>
        <v>1</v>
      </c>
      <c r="K78">
        <f t="shared" si="15"/>
        <v>1</v>
      </c>
    </row>
    <row r="79" spans="1:11">
      <c r="A79" s="30">
        <v>46190</v>
      </c>
      <c r="B79">
        <f>Inputs!$D$44/30</f>
        <v>512.06557377049182</v>
      </c>
      <c r="C79">
        <f t="shared" si="12"/>
        <v>34959.147540983584</v>
      </c>
      <c r="D79">
        <f>Inputs!$D$46/30</f>
        <v>588.81967213114751</v>
      </c>
      <c r="E79">
        <f t="shared" si="10"/>
        <v>39815.311475409806</v>
      </c>
      <c r="F79">
        <f>Inputs!$D$48/30</f>
        <v>665.57377049180332</v>
      </c>
      <c r="G79">
        <f t="shared" si="11"/>
        <v>44671.475409836115</v>
      </c>
      <c r="H79">
        <v>1</v>
      </c>
      <c r="I79">
        <f t="shared" si="13"/>
        <v>1</v>
      </c>
      <c r="J79">
        <f t="shared" si="14"/>
        <v>1</v>
      </c>
      <c r="K79">
        <f t="shared" si="15"/>
        <v>1</v>
      </c>
    </row>
    <row r="80" spans="1:11">
      <c r="A80" s="30">
        <v>46191</v>
      </c>
      <c r="B80">
        <f>Inputs!$D$44/30</f>
        <v>512.06557377049182</v>
      </c>
      <c r="C80">
        <f t="shared" si="12"/>
        <v>35471.213114754079</v>
      </c>
      <c r="D80">
        <f>Inputs!$D$46/30</f>
        <v>588.81967213114751</v>
      </c>
      <c r="E80">
        <f t="shared" si="10"/>
        <v>40404.131147540953</v>
      </c>
      <c r="F80">
        <f>Inputs!$D$48/30</f>
        <v>665.57377049180332</v>
      </c>
      <c r="G80">
        <f t="shared" si="11"/>
        <v>45337.049180327922</v>
      </c>
      <c r="H80">
        <v>1</v>
      </c>
      <c r="I80">
        <f t="shared" si="13"/>
        <v>1</v>
      </c>
      <c r="J80">
        <f t="shared" si="14"/>
        <v>1</v>
      </c>
      <c r="K80">
        <f t="shared" si="15"/>
        <v>1</v>
      </c>
    </row>
    <row r="81" spans="1:11">
      <c r="A81" s="30">
        <v>46192</v>
      </c>
      <c r="B81">
        <f>Inputs!$D$44/30</f>
        <v>512.06557377049182</v>
      </c>
      <c r="C81">
        <f t="shared" si="12"/>
        <v>35983.278688524573</v>
      </c>
      <c r="D81">
        <f>Inputs!$D$46/30</f>
        <v>588.81967213114751</v>
      </c>
      <c r="E81">
        <f t="shared" si="10"/>
        <v>40992.9508196721</v>
      </c>
      <c r="F81">
        <f>Inputs!$D$48/30</f>
        <v>665.57377049180332</v>
      </c>
      <c r="G81">
        <f t="shared" si="11"/>
        <v>46002.622950819728</v>
      </c>
      <c r="H81">
        <v>1</v>
      </c>
      <c r="I81">
        <f t="shared" si="13"/>
        <v>1</v>
      </c>
      <c r="J81">
        <f t="shared" si="14"/>
        <v>1</v>
      </c>
      <c r="K81">
        <f t="shared" si="15"/>
        <v>1</v>
      </c>
    </row>
    <row r="82" spans="1:11">
      <c r="A82" s="30">
        <v>46193</v>
      </c>
      <c r="B82">
        <f>Inputs!$D$44/30</f>
        <v>512.06557377049182</v>
      </c>
      <c r="C82">
        <f t="shared" si="12"/>
        <v>36495.344262295068</v>
      </c>
      <c r="D82">
        <f>Inputs!$D$46/30</f>
        <v>588.81967213114751</v>
      </c>
      <c r="E82">
        <f t="shared" si="10"/>
        <v>41581.770491803247</v>
      </c>
      <c r="F82">
        <f>Inputs!$D$48/30</f>
        <v>665.57377049180332</v>
      </c>
      <c r="G82">
        <f t="shared" si="11"/>
        <v>46668.196721311535</v>
      </c>
      <c r="H82">
        <v>1</v>
      </c>
      <c r="I82">
        <f t="shared" si="13"/>
        <v>1</v>
      </c>
      <c r="J82">
        <f t="shared" si="14"/>
        <v>1</v>
      </c>
      <c r="K82">
        <f t="shared" si="15"/>
        <v>1</v>
      </c>
    </row>
    <row r="83" spans="1:11">
      <c r="A83" s="30">
        <v>46194</v>
      </c>
      <c r="B83">
        <f>Inputs!$D$44/30</f>
        <v>512.06557377049182</v>
      </c>
      <c r="C83">
        <f t="shared" si="12"/>
        <v>37007.409836065563</v>
      </c>
      <c r="D83">
        <f>Inputs!$D$46/30</f>
        <v>588.81967213114751</v>
      </c>
      <c r="E83">
        <f t="shared" si="10"/>
        <v>42170.590163934394</v>
      </c>
      <c r="F83">
        <f>Inputs!$D$48/30</f>
        <v>665.57377049180332</v>
      </c>
      <c r="G83">
        <f t="shared" si="11"/>
        <v>47333.770491803341</v>
      </c>
      <c r="H83">
        <v>1</v>
      </c>
      <c r="I83">
        <f t="shared" si="13"/>
        <v>1</v>
      </c>
      <c r="J83">
        <f t="shared" si="14"/>
        <v>1</v>
      </c>
      <c r="K83">
        <f t="shared" si="15"/>
        <v>1</v>
      </c>
    </row>
    <row r="84" spans="1:11">
      <c r="A84" s="30">
        <v>46195</v>
      </c>
      <c r="B84">
        <f>Inputs!$D$44/30</f>
        <v>512.06557377049182</v>
      </c>
      <c r="C84">
        <f t="shared" si="12"/>
        <v>37519.475409836057</v>
      </c>
      <c r="D84">
        <f>Inputs!$D$46/30</f>
        <v>588.81967213114751</v>
      </c>
      <c r="E84">
        <f t="shared" si="10"/>
        <v>42759.409836065541</v>
      </c>
      <c r="F84">
        <f>Inputs!$D$48/30</f>
        <v>665.57377049180332</v>
      </c>
      <c r="G84">
        <f t="shared" si="11"/>
        <v>47999.344262295148</v>
      </c>
      <c r="H84">
        <v>1</v>
      </c>
      <c r="I84">
        <f t="shared" si="13"/>
        <v>1</v>
      </c>
      <c r="J84">
        <f t="shared" si="14"/>
        <v>1</v>
      </c>
      <c r="K84">
        <f t="shared" si="15"/>
        <v>1</v>
      </c>
    </row>
    <row r="85" spans="1:11">
      <c r="A85" s="30">
        <v>46196</v>
      </c>
      <c r="B85">
        <f>Inputs!$D$44/30</f>
        <v>512.06557377049182</v>
      </c>
      <c r="C85">
        <f t="shared" si="12"/>
        <v>38031.540983606552</v>
      </c>
      <c r="D85">
        <f>Inputs!$D$46/30</f>
        <v>588.81967213114751</v>
      </c>
      <c r="E85">
        <f t="shared" si="10"/>
        <v>43348.229508196688</v>
      </c>
      <c r="F85">
        <f>Inputs!$D$48/30</f>
        <v>665.57377049180332</v>
      </c>
      <c r="G85">
        <f t="shared" si="11"/>
        <v>48664.918032786954</v>
      </c>
      <c r="H85">
        <v>1</v>
      </c>
      <c r="I85">
        <f t="shared" si="13"/>
        <v>1</v>
      </c>
      <c r="J85">
        <f t="shared" si="14"/>
        <v>1</v>
      </c>
      <c r="K85">
        <f t="shared" si="15"/>
        <v>1</v>
      </c>
    </row>
    <row r="86" spans="1:11">
      <c r="A86" s="30">
        <v>46197</v>
      </c>
      <c r="B86">
        <f>Inputs!$D$44/30</f>
        <v>512.06557377049182</v>
      </c>
      <c r="C86">
        <f t="shared" si="12"/>
        <v>38543.606557377047</v>
      </c>
      <c r="D86">
        <f>Inputs!$D$46/30</f>
        <v>588.81967213114751</v>
      </c>
      <c r="E86">
        <f t="shared" si="10"/>
        <v>43937.049180327835</v>
      </c>
      <c r="F86">
        <f>Inputs!$D$48/30</f>
        <v>665.57377049180332</v>
      </c>
      <c r="G86">
        <f t="shared" si="11"/>
        <v>49330.491803278761</v>
      </c>
      <c r="H86">
        <v>1</v>
      </c>
      <c r="I86">
        <f t="shared" si="13"/>
        <v>1</v>
      </c>
      <c r="J86">
        <f t="shared" si="14"/>
        <v>1</v>
      </c>
      <c r="K86">
        <f t="shared" si="15"/>
        <v>1</v>
      </c>
    </row>
    <row r="87" spans="1:11">
      <c r="A87" s="30">
        <v>46198</v>
      </c>
      <c r="B87">
        <f>Inputs!$D$44/30</f>
        <v>512.06557377049182</v>
      </c>
      <c r="C87">
        <f t="shared" si="12"/>
        <v>39055.672131147541</v>
      </c>
      <c r="D87">
        <f>Inputs!$D$46/30</f>
        <v>588.81967213114751</v>
      </c>
      <c r="E87">
        <f t="shared" si="10"/>
        <v>44525.868852458982</v>
      </c>
      <c r="F87">
        <f>Inputs!$D$48/30</f>
        <v>665.57377049180332</v>
      </c>
      <c r="G87">
        <f t="shared" si="11"/>
        <v>49996.065573770567</v>
      </c>
      <c r="H87">
        <v>1</v>
      </c>
      <c r="I87">
        <f t="shared" si="13"/>
        <v>1</v>
      </c>
      <c r="J87">
        <f t="shared" si="14"/>
        <v>1</v>
      </c>
      <c r="K87">
        <f t="shared" si="15"/>
        <v>1</v>
      </c>
    </row>
    <row r="88" spans="1:11">
      <c r="A88" s="30">
        <v>46199</v>
      </c>
      <c r="B88">
        <f>Inputs!$D$44/30</f>
        <v>512.06557377049182</v>
      </c>
      <c r="C88">
        <f t="shared" si="12"/>
        <v>39567.737704918036</v>
      </c>
      <c r="D88">
        <f>Inputs!$D$46/30</f>
        <v>588.81967213114751</v>
      </c>
      <c r="E88">
        <f t="shared" si="10"/>
        <v>45114.688524590129</v>
      </c>
      <c r="F88">
        <f>Inputs!$D$48/30</f>
        <v>665.57377049180332</v>
      </c>
      <c r="G88">
        <f t="shared" si="11"/>
        <v>50661.639344262374</v>
      </c>
      <c r="H88">
        <v>1</v>
      </c>
      <c r="I88">
        <f t="shared" si="13"/>
        <v>1</v>
      </c>
      <c r="J88">
        <f t="shared" si="14"/>
        <v>1</v>
      </c>
      <c r="K88">
        <f t="shared" si="15"/>
        <v>1</v>
      </c>
    </row>
    <row r="89" spans="1:11">
      <c r="A89" s="30">
        <v>46200</v>
      </c>
      <c r="B89">
        <f>Inputs!$D$44/30</f>
        <v>512.06557377049182</v>
      </c>
      <c r="C89">
        <f t="shared" si="12"/>
        <v>40079.803278688531</v>
      </c>
      <c r="D89">
        <f>Inputs!$D$46/30</f>
        <v>588.81967213114751</v>
      </c>
      <c r="E89">
        <f t="shared" si="10"/>
        <v>45703.508196721275</v>
      </c>
      <c r="F89">
        <f>Inputs!$D$48/30</f>
        <v>665.57377049180332</v>
      </c>
      <c r="G89">
        <f t="shared" si="11"/>
        <v>51327.21311475418</v>
      </c>
      <c r="H89">
        <v>1</v>
      </c>
      <c r="I89">
        <f t="shared" si="13"/>
        <v>1</v>
      </c>
      <c r="J89">
        <f t="shared" si="14"/>
        <v>1</v>
      </c>
      <c r="K89">
        <f t="shared" si="15"/>
        <v>1</v>
      </c>
    </row>
    <row r="90" spans="1:11">
      <c r="A90" s="30">
        <v>46201</v>
      </c>
      <c r="B90">
        <f>Inputs!$D$44/30</f>
        <v>512.06557377049182</v>
      </c>
      <c r="C90">
        <f t="shared" si="12"/>
        <v>40591.868852459025</v>
      </c>
      <c r="D90">
        <f>Inputs!$D$46/30</f>
        <v>588.81967213114751</v>
      </c>
      <c r="E90">
        <f t="shared" si="10"/>
        <v>46292.327868852422</v>
      </c>
      <c r="F90">
        <f>Inputs!$D$48/30</f>
        <v>665.57377049180332</v>
      </c>
      <c r="G90">
        <f t="shared" si="11"/>
        <v>51992.786885245987</v>
      </c>
      <c r="H90">
        <v>1</v>
      </c>
      <c r="I90">
        <f t="shared" si="13"/>
        <v>1</v>
      </c>
      <c r="J90">
        <f t="shared" si="14"/>
        <v>1</v>
      </c>
      <c r="K90">
        <f t="shared" si="15"/>
        <v>1</v>
      </c>
    </row>
    <row r="91" spans="1:11">
      <c r="A91" s="30">
        <v>46202</v>
      </c>
      <c r="B91">
        <f>Inputs!$D$44/30</f>
        <v>512.06557377049182</v>
      </c>
      <c r="C91">
        <f t="shared" si="12"/>
        <v>41103.93442622952</v>
      </c>
      <c r="D91">
        <f>Inputs!$D$46/30</f>
        <v>588.81967213114751</v>
      </c>
      <c r="E91">
        <f t="shared" si="10"/>
        <v>46881.147540983569</v>
      </c>
      <c r="F91">
        <f>Inputs!$D$48/30</f>
        <v>665.57377049180332</v>
      </c>
      <c r="G91">
        <f t="shared" si="11"/>
        <v>52658.360655737793</v>
      </c>
      <c r="H91">
        <v>1</v>
      </c>
      <c r="I91">
        <f t="shared" si="13"/>
        <v>1</v>
      </c>
      <c r="J91">
        <f t="shared" si="14"/>
        <v>1</v>
      </c>
      <c r="K91">
        <f t="shared" si="15"/>
        <v>1</v>
      </c>
    </row>
    <row r="92" spans="1:11">
      <c r="A92" s="30">
        <v>46203</v>
      </c>
      <c r="B92">
        <f>Inputs!$D$44/30</f>
        <v>512.06557377049182</v>
      </c>
      <c r="C92">
        <f t="shared" si="12"/>
        <v>41616.000000000015</v>
      </c>
      <c r="D92">
        <f>Inputs!$D$46/30</f>
        <v>588.81967213114751</v>
      </c>
      <c r="E92">
        <f t="shared" si="10"/>
        <v>47469.967213114716</v>
      </c>
      <c r="F92">
        <f>Inputs!$D$48/30</f>
        <v>665.57377049180332</v>
      </c>
      <c r="G92">
        <f t="shared" si="11"/>
        <v>53323.9344262296</v>
      </c>
      <c r="H92">
        <v>1</v>
      </c>
      <c r="I92">
        <f t="shared" si="13"/>
        <v>1</v>
      </c>
      <c r="J92">
        <f t="shared" si="14"/>
        <v>1</v>
      </c>
      <c r="K92">
        <f t="shared" si="15"/>
        <v>1</v>
      </c>
    </row>
    <row r="93" spans="1:11">
      <c r="A93" s="30">
        <v>46204</v>
      </c>
      <c r="B93">
        <f>Inputs!$E$44/31</f>
        <v>286.35483870967744</v>
      </c>
      <c r="C93">
        <f t="shared" si="9"/>
        <v>41902.354838709689</v>
      </c>
      <c r="D93">
        <f>Inputs!$E$46/31</f>
        <v>308.43548387096774</v>
      </c>
      <c r="E93">
        <f t="shared" si="10"/>
        <v>47778.402696985686</v>
      </c>
      <c r="F93">
        <f>Inputs!$E$48/31</f>
        <v>330.5</v>
      </c>
      <c r="G93">
        <f t="shared" si="11"/>
        <v>53654.4344262296</v>
      </c>
      <c r="H93">
        <v>1</v>
      </c>
      <c r="I93">
        <f t="shared" si="13"/>
        <v>1</v>
      </c>
      <c r="J93">
        <f t="shared" si="14"/>
        <v>1</v>
      </c>
      <c r="K93">
        <f t="shared" si="15"/>
        <v>1</v>
      </c>
    </row>
    <row r="94" spans="1:11">
      <c r="A94" s="30">
        <v>46205</v>
      </c>
      <c r="B94">
        <f>Inputs!$E$44/31</f>
        <v>286.35483870967744</v>
      </c>
      <c r="C94">
        <f t="shared" si="9"/>
        <v>42188.709677419363</v>
      </c>
      <c r="D94">
        <f>Inputs!$E$46/31</f>
        <v>308.43548387096774</v>
      </c>
      <c r="E94">
        <f t="shared" si="10"/>
        <v>48086.838180856656</v>
      </c>
      <c r="F94">
        <f>Inputs!$E$48/31</f>
        <v>330.5</v>
      </c>
      <c r="G94">
        <f t="shared" si="11"/>
        <v>53984.9344262296</v>
      </c>
      <c r="H94">
        <v>1</v>
      </c>
      <c r="I94">
        <f t="shared" si="13"/>
        <v>1</v>
      </c>
      <c r="J94">
        <f t="shared" si="14"/>
        <v>1</v>
      </c>
      <c r="K94">
        <f t="shared" si="15"/>
        <v>1</v>
      </c>
    </row>
    <row r="95" spans="1:11">
      <c r="A95" s="30">
        <v>46206</v>
      </c>
      <c r="B95">
        <f>Inputs!$E$44/31</f>
        <v>286.35483870967744</v>
      </c>
      <c r="C95">
        <f t="shared" si="9"/>
        <v>42475.064516129038</v>
      </c>
      <c r="D95">
        <f>Inputs!$E$46/31</f>
        <v>308.43548387096774</v>
      </c>
      <c r="E95">
        <f t="shared" si="10"/>
        <v>48395.273664727625</v>
      </c>
      <c r="F95">
        <f>Inputs!$E$48/31</f>
        <v>330.5</v>
      </c>
      <c r="G95">
        <f t="shared" si="11"/>
        <v>54315.4344262296</v>
      </c>
      <c r="H95">
        <v>1</v>
      </c>
      <c r="I95">
        <f t="shared" si="13"/>
        <v>1</v>
      </c>
      <c r="J95">
        <f t="shared" si="14"/>
        <v>1</v>
      </c>
      <c r="K95">
        <f t="shared" si="15"/>
        <v>1</v>
      </c>
    </row>
    <row r="96" spans="1:11">
      <c r="A96" s="30">
        <v>46207</v>
      </c>
      <c r="B96">
        <f>Inputs!$E$44/31</f>
        <v>286.35483870967744</v>
      </c>
      <c r="C96">
        <f t="shared" si="9"/>
        <v>42761.419354838712</v>
      </c>
      <c r="D96">
        <f>Inputs!$E$46/31</f>
        <v>308.43548387096774</v>
      </c>
      <c r="E96">
        <f t="shared" si="10"/>
        <v>48703.709148598595</v>
      </c>
      <c r="F96">
        <f>Inputs!$E$48/31</f>
        <v>330.5</v>
      </c>
      <c r="G96">
        <f t="shared" si="11"/>
        <v>54645.9344262296</v>
      </c>
      <c r="H96">
        <v>1</v>
      </c>
      <c r="I96">
        <f t="shared" si="13"/>
        <v>1</v>
      </c>
      <c r="J96">
        <f t="shared" si="14"/>
        <v>1</v>
      </c>
      <c r="K96">
        <f t="shared" si="15"/>
        <v>1</v>
      </c>
    </row>
    <row r="97" spans="1:11">
      <c r="A97" s="30">
        <v>46208</v>
      </c>
      <c r="B97">
        <f>Inputs!$E$44/31</f>
        <v>286.35483870967744</v>
      </c>
      <c r="C97">
        <f t="shared" si="9"/>
        <v>43047.774193548386</v>
      </c>
      <c r="D97">
        <f>Inputs!$E$46/31</f>
        <v>308.43548387096774</v>
      </c>
      <c r="E97">
        <f t="shared" si="10"/>
        <v>49012.144632469564</v>
      </c>
      <c r="F97">
        <f>Inputs!$E$48/31</f>
        <v>330.5</v>
      </c>
      <c r="G97">
        <f t="shared" si="11"/>
        <v>54976.4344262296</v>
      </c>
      <c r="H97">
        <v>1</v>
      </c>
      <c r="I97">
        <f t="shared" si="13"/>
        <v>1</v>
      </c>
      <c r="J97">
        <f t="shared" si="14"/>
        <v>1</v>
      </c>
      <c r="K97">
        <f t="shared" si="15"/>
        <v>1</v>
      </c>
    </row>
    <row r="98" spans="1:11">
      <c r="A98" s="30">
        <v>46209</v>
      </c>
      <c r="B98">
        <f>Inputs!$E$44/31</f>
        <v>286.35483870967744</v>
      </c>
      <c r="C98">
        <f t="shared" si="9"/>
        <v>43334.129032258061</v>
      </c>
      <c r="D98">
        <f>Inputs!$E$46/31</f>
        <v>308.43548387096774</v>
      </c>
      <c r="E98">
        <f t="shared" si="10"/>
        <v>49320.580116340534</v>
      </c>
      <c r="F98">
        <f>Inputs!$E$48/31</f>
        <v>330.5</v>
      </c>
      <c r="G98">
        <f t="shared" si="11"/>
        <v>55306.9344262296</v>
      </c>
      <c r="H98">
        <v>1</v>
      </c>
      <c r="I98">
        <f t="shared" si="13"/>
        <v>1</v>
      </c>
      <c r="J98">
        <f t="shared" si="14"/>
        <v>1</v>
      </c>
      <c r="K98">
        <f t="shared" si="15"/>
        <v>1</v>
      </c>
    </row>
    <row r="99" spans="1:11">
      <c r="A99" s="30">
        <v>46210</v>
      </c>
      <c r="B99">
        <f>Inputs!$E$44/31</f>
        <v>286.35483870967744</v>
      </c>
      <c r="C99">
        <f t="shared" si="9"/>
        <v>43620.483870967735</v>
      </c>
      <c r="D99">
        <f>Inputs!$E$46/31</f>
        <v>308.43548387096774</v>
      </c>
      <c r="E99">
        <f t="shared" si="10"/>
        <v>49629.015600211504</v>
      </c>
      <c r="F99">
        <f>Inputs!$E$48/31</f>
        <v>330.5</v>
      </c>
      <c r="G99">
        <f t="shared" si="11"/>
        <v>55637.4344262296</v>
      </c>
      <c r="H99">
        <v>1</v>
      </c>
      <c r="I99">
        <f t="shared" si="13"/>
        <v>1</v>
      </c>
      <c r="J99">
        <f t="shared" si="14"/>
        <v>1</v>
      </c>
      <c r="K99">
        <f t="shared" si="15"/>
        <v>1</v>
      </c>
    </row>
    <row r="100" spans="1:11">
      <c r="A100" s="30">
        <v>46211</v>
      </c>
      <c r="B100">
        <f>Inputs!$E$44/31</f>
        <v>286.35483870967744</v>
      </c>
      <c r="C100">
        <f t="shared" si="9"/>
        <v>43906.838709677409</v>
      </c>
      <c r="D100">
        <f>Inputs!$E$46/31</f>
        <v>308.43548387096774</v>
      </c>
      <c r="E100">
        <f t="shared" si="10"/>
        <v>49937.451084082473</v>
      </c>
      <c r="F100">
        <f>Inputs!$E$48/31</f>
        <v>330.5</v>
      </c>
      <c r="G100">
        <f t="shared" si="11"/>
        <v>55967.9344262296</v>
      </c>
      <c r="H100">
        <v>1</v>
      </c>
      <c r="I100">
        <f t="shared" si="13"/>
        <v>1</v>
      </c>
      <c r="J100">
        <f t="shared" si="14"/>
        <v>1</v>
      </c>
      <c r="K100">
        <f t="shared" si="15"/>
        <v>1</v>
      </c>
    </row>
    <row r="101" spans="1:11">
      <c r="A101" s="30">
        <v>46212</v>
      </c>
      <c r="B101">
        <f>Inputs!$E$44/31</f>
        <v>286.35483870967744</v>
      </c>
      <c r="C101">
        <f t="shared" si="9"/>
        <v>44193.193548387084</v>
      </c>
      <c r="D101">
        <f>Inputs!$E$46/31</f>
        <v>308.43548387096774</v>
      </c>
      <c r="E101">
        <f t="shared" si="10"/>
        <v>50245.886567953443</v>
      </c>
      <c r="F101">
        <f>Inputs!$E$48/31</f>
        <v>330.5</v>
      </c>
      <c r="G101">
        <f t="shared" si="11"/>
        <v>56298.4344262296</v>
      </c>
      <c r="H101">
        <v>1</v>
      </c>
      <c r="I101">
        <f t="shared" si="13"/>
        <v>1</v>
      </c>
      <c r="J101">
        <f t="shared" si="14"/>
        <v>1</v>
      </c>
      <c r="K101">
        <f t="shared" si="15"/>
        <v>1</v>
      </c>
    </row>
    <row r="102" spans="1:11">
      <c r="A102" s="30">
        <v>46213</v>
      </c>
      <c r="B102">
        <f>Inputs!$E$44/31</f>
        <v>286.35483870967744</v>
      </c>
      <c r="C102">
        <f t="shared" si="9"/>
        <v>44479.548387096758</v>
      </c>
      <c r="D102">
        <f>Inputs!$E$46/31</f>
        <v>308.43548387096774</v>
      </c>
      <c r="E102">
        <f t="shared" si="10"/>
        <v>50554.322051824412</v>
      </c>
      <c r="F102">
        <f>Inputs!$E$48/31</f>
        <v>330.5</v>
      </c>
      <c r="G102">
        <f t="shared" si="11"/>
        <v>56628.9344262296</v>
      </c>
      <c r="H102">
        <v>1</v>
      </c>
      <c r="I102">
        <f t="shared" si="13"/>
        <v>1</v>
      </c>
      <c r="J102">
        <f t="shared" si="14"/>
        <v>1</v>
      </c>
      <c r="K102">
        <f t="shared" si="15"/>
        <v>1</v>
      </c>
    </row>
    <row r="103" spans="1:11">
      <c r="A103" s="30">
        <v>46214</v>
      </c>
      <c r="B103">
        <f>Inputs!$E$44/31</f>
        <v>286.35483870967744</v>
      </c>
      <c r="C103">
        <f t="shared" si="9"/>
        <v>44765.903225806433</v>
      </c>
      <c r="D103">
        <f>Inputs!$E$46/31</f>
        <v>308.43548387096774</v>
      </c>
      <c r="E103">
        <f t="shared" si="10"/>
        <v>50862.757535695382</v>
      </c>
      <c r="F103">
        <f>Inputs!$E$48/31</f>
        <v>330.5</v>
      </c>
      <c r="G103">
        <f t="shared" si="11"/>
        <v>56959.4344262296</v>
      </c>
      <c r="H103">
        <v>1</v>
      </c>
      <c r="I103">
        <f t="shared" si="13"/>
        <v>1</v>
      </c>
      <c r="J103">
        <f t="shared" si="14"/>
        <v>1</v>
      </c>
      <c r="K103">
        <f t="shared" si="15"/>
        <v>1</v>
      </c>
    </row>
    <row r="104" spans="1:11">
      <c r="A104" s="30">
        <v>46215</v>
      </c>
      <c r="B104">
        <f>Inputs!$E$44/31</f>
        <v>286.35483870967744</v>
      </c>
      <c r="C104">
        <f t="shared" si="9"/>
        <v>45052.258064516107</v>
      </c>
      <c r="D104">
        <f>Inputs!$E$46/31</f>
        <v>308.43548387096774</v>
      </c>
      <c r="E104">
        <f t="shared" si="10"/>
        <v>51171.193019566352</v>
      </c>
      <c r="F104">
        <f>Inputs!$E$48/31</f>
        <v>330.5</v>
      </c>
      <c r="G104">
        <f t="shared" si="11"/>
        <v>57289.9344262296</v>
      </c>
      <c r="H104">
        <v>1</v>
      </c>
      <c r="I104">
        <f t="shared" si="13"/>
        <v>1</v>
      </c>
      <c r="J104">
        <f t="shared" si="14"/>
        <v>1</v>
      </c>
      <c r="K104">
        <f t="shared" si="15"/>
        <v>1</v>
      </c>
    </row>
    <row r="105" spans="1:11">
      <c r="A105" s="30">
        <v>46216</v>
      </c>
      <c r="B105">
        <f>Inputs!$E$44/31</f>
        <v>286.35483870967744</v>
      </c>
      <c r="C105">
        <f t="shared" si="9"/>
        <v>45338.612903225781</v>
      </c>
      <c r="D105">
        <f>Inputs!$E$46/31</f>
        <v>308.43548387096774</v>
      </c>
      <c r="E105">
        <f t="shared" si="10"/>
        <v>51479.628503437321</v>
      </c>
      <c r="F105">
        <f>Inputs!$E$48/31</f>
        <v>330.5</v>
      </c>
      <c r="G105">
        <f t="shared" si="11"/>
        <v>57620.4344262296</v>
      </c>
      <c r="H105">
        <v>1</v>
      </c>
      <c r="I105">
        <f t="shared" si="13"/>
        <v>1</v>
      </c>
      <c r="J105">
        <f t="shared" si="14"/>
        <v>1</v>
      </c>
      <c r="K105">
        <f t="shared" si="15"/>
        <v>1</v>
      </c>
    </row>
    <row r="106" spans="1:11">
      <c r="A106" s="30">
        <v>46217</v>
      </c>
      <c r="B106">
        <f>Inputs!$E$44/31</f>
        <v>286.35483870967744</v>
      </c>
      <c r="C106">
        <f t="shared" ref="C106:C155" si="16">B106+C105</f>
        <v>45624.967741935456</v>
      </c>
      <c r="D106">
        <f>Inputs!$E$46/31</f>
        <v>308.43548387096774</v>
      </c>
      <c r="E106">
        <f t="shared" ref="E106:E169" si="17">D106+E105</f>
        <v>51788.063987308291</v>
      </c>
      <c r="F106">
        <f>Inputs!$E$48/31</f>
        <v>330.5</v>
      </c>
      <c r="G106">
        <f t="shared" ref="G106:G169" si="18">F106+G105</f>
        <v>57950.9344262296</v>
      </c>
      <c r="H106">
        <v>1</v>
      </c>
      <c r="I106">
        <f t="shared" si="13"/>
        <v>1</v>
      </c>
      <c r="J106">
        <f t="shared" si="14"/>
        <v>1</v>
      </c>
      <c r="K106">
        <f t="shared" si="15"/>
        <v>1</v>
      </c>
    </row>
    <row r="107" spans="1:11">
      <c r="A107" s="30">
        <v>46218</v>
      </c>
      <c r="B107">
        <f>Inputs!$E$44/31</f>
        <v>286.35483870967744</v>
      </c>
      <c r="C107">
        <f t="shared" si="16"/>
        <v>45911.32258064513</v>
      </c>
      <c r="D107">
        <f>Inputs!$E$46/31</f>
        <v>308.43548387096774</v>
      </c>
      <c r="E107">
        <f t="shared" si="17"/>
        <v>52096.499471179261</v>
      </c>
      <c r="F107">
        <f>Inputs!$E$48/31</f>
        <v>330.5</v>
      </c>
      <c r="G107">
        <f t="shared" si="18"/>
        <v>58281.4344262296</v>
      </c>
      <c r="H107">
        <v>1</v>
      </c>
      <c r="I107">
        <f t="shared" si="13"/>
        <v>1</v>
      </c>
      <c r="J107">
        <f t="shared" si="14"/>
        <v>1</v>
      </c>
      <c r="K107">
        <f t="shared" si="15"/>
        <v>1</v>
      </c>
    </row>
    <row r="108" spans="1:11">
      <c r="A108" s="30">
        <v>46219</v>
      </c>
      <c r="B108">
        <f>Inputs!$E$44/31</f>
        <v>286.35483870967744</v>
      </c>
      <c r="C108">
        <f t="shared" si="16"/>
        <v>46197.677419354804</v>
      </c>
      <c r="D108">
        <f>Inputs!$E$46/31</f>
        <v>308.43548387096774</v>
      </c>
      <c r="E108">
        <f t="shared" si="17"/>
        <v>52404.93495505023</v>
      </c>
      <c r="F108">
        <f>Inputs!$E$48/31</f>
        <v>330.5</v>
      </c>
      <c r="G108">
        <f t="shared" si="18"/>
        <v>58611.9344262296</v>
      </c>
      <c r="H108">
        <v>1</v>
      </c>
      <c r="I108">
        <f t="shared" si="13"/>
        <v>1</v>
      </c>
      <c r="J108">
        <f t="shared" si="14"/>
        <v>1</v>
      </c>
      <c r="K108">
        <f t="shared" si="15"/>
        <v>1</v>
      </c>
    </row>
    <row r="109" spans="1:11">
      <c r="A109" s="30">
        <v>46220</v>
      </c>
      <c r="B109">
        <f>Inputs!$E$44/31</f>
        <v>286.35483870967744</v>
      </c>
      <c r="C109">
        <f t="shared" si="16"/>
        <v>46484.032258064479</v>
      </c>
      <c r="D109">
        <f>Inputs!$E$46/31</f>
        <v>308.43548387096774</v>
      </c>
      <c r="E109">
        <f t="shared" si="17"/>
        <v>52713.3704389212</v>
      </c>
      <c r="F109">
        <f>Inputs!$E$48/31</f>
        <v>330.5</v>
      </c>
      <c r="G109">
        <f t="shared" si="18"/>
        <v>58942.4344262296</v>
      </c>
      <c r="H109">
        <v>1</v>
      </c>
      <c r="I109">
        <f t="shared" si="13"/>
        <v>1</v>
      </c>
      <c r="J109">
        <f t="shared" si="14"/>
        <v>1</v>
      </c>
      <c r="K109">
        <f t="shared" si="15"/>
        <v>1</v>
      </c>
    </row>
    <row r="110" spans="1:11">
      <c r="A110" s="30">
        <v>46221</v>
      </c>
      <c r="B110">
        <f>Inputs!$E$44/31</f>
        <v>286.35483870967744</v>
      </c>
      <c r="C110">
        <f t="shared" si="16"/>
        <v>46770.387096774153</v>
      </c>
      <c r="D110">
        <f>Inputs!$E$46/31</f>
        <v>308.43548387096774</v>
      </c>
      <c r="E110">
        <f t="shared" si="17"/>
        <v>53021.805922792169</v>
      </c>
      <c r="F110">
        <f>Inputs!$E$48/31</f>
        <v>330.5</v>
      </c>
      <c r="G110">
        <f t="shared" si="18"/>
        <v>59272.9344262296</v>
      </c>
      <c r="H110">
        <v>1</v>
      </c>
      <c r="I110">
        <f t="shared" si="13"/>
        <v>1</v>
      </c>
      <c r="J110">
        <f t="shared" si="14"/>
        <v>1</v>
      </c>
      <c r="K110">
        <f t="shared" si="15"/>
        <v>1</v>
      </c>
    </row>
    <row r="111" spans="1:11">
      <c r="A111" s="30">
        <v>46222</v>
      </c>
      <c r="B111">
        <f>Inputs!$E$44/31</f>
        <v>286.35483870967744</v>
      </c>
      <c r="C111">
        <f t="shared" si="16"/>
        <v>47056.741935483828</v>
      </c>
      <c r="D111">
        <f>Inputs!$E$46/31</f>
        <v>308.43548387096774</v>
      </c>
      <c r="E111">
        <f t="shared" si="17"/>
        <v>53330.241406663139</v>
      </c>
      <c r="F111">
        <f>Inputs!$E$48/31</f>
        <v>330.5</v>
      </c>
      <c r="G111">
        <f t="shared" si="18"/>
        <v>59603.4344262296</v>
      </c>
      <c r="H111">
        <v>1</v>
      </c>
      <c r="I111">
        <f t="shared" si="13"/>
        <v>1</v>
      </c>
      <c r="J111">
        <f t="shared" si="14"/>
        <v>1</v>
      </c>
      <c r="K111">
        <f t="shared" si="15"/>
        <v>1</v>
      </c>
    </row>
    <row r="112" spans="1:11">
      <c r="A112" s="30">
        <v>46223</v>
      </c>
      <c r="B112">
        <f>Inputs!$E$44/31</f>
        <v>286.35483870967744</v>
      </c>
      <c r="C112">
        <f t="shared" si="16"/>
        <v>47343.096774193502</v>
      </c>
      <c r="D112">
        <f>Inputs!$E$46/31</f>
        <v>308.43548387096774</v>
      </c>
      <c r="E112">
        <f t="shared" si="17"/>
        <v>53638.676890534109</v>
      </c>
      <c r="F112">
        <f>Inputs!$E$48/31</f>
        <v>330.5</v>
      </c>
      <c r="G112">
        <f t="shared" si="18"/>
        <v>59933.9344262296</v>
      </c>
      <c r="H112">
        <v>1</v>
      </c>
      <c r="I112">
        <f t="shared" si="13"/>
        <v>1</v>
      </c>
      <c r="J112">
        <f t="shared" si="14"/>
        <v>1</v>
      </c>
      <c r="K112">
        <f t="shared" si="15"/>
        <v>1</v>
      </c>
    </row>
    <row r="113" spans="1:11">
      <c r="A113" s="30">
        <v>46224</v>
      </c>
      <c r="B113">
        <f>Inputs!$E$44/31</f>
        <v>286.35483870967744</v>
      </c>
      <c r="C113">
        <f t="shared" si="16"/>
        <v>47629.451612903176</v>
      </c>
      <c r="D113">
        <f>Inputs!$E$46/31</f>
        <v>308.43548387096774</v>
      </c>
      <c r="E113">
        <f t="shared" si="17"/>
        <v>53947.112374405078</v>
      </c>
      <c r="F113">
        <f>Inputs!$E$48/31</f>
        <v>330.5</v>
      </c>
      <c r="G113">
        <f t="shared" si="18"/>
        <v>60264.4344262296</v>
      </c>
      <c r="H113">
        <v>1</v>
      </c>
      <c r="I113">
        <f t="shared" si="13"/>
        <v>1</v>
      </c>
      <c r="J113">
        <f t="shared" si="14"/>
        <v>1</v>
      </c>
      <c r="K113">
        <f t="shared" si="15"/>
        <v>1</v>
      </c>
    </row>
    <row r="114" spans="1:11">
      <c r="A114" s="30">
        <v>46225</v>
      </c>
      <c r="B114">
        <f>Inputs!$E$44/31</f>
        <v>286.35483870967744</v>
      </c>
      <c r="C114">
        <f t="shared" si="16"/>
        <v>47915.806451612851</v>
      </c>
      <c r="D114">
        <f>Inputs!$E$46/31</f>
        <v>308.43548387096774</v>
      </c>
      <c r="E114">
        <f t="shared" si="17"/>
        <v>54255.547858276048</v>
      </c>
      <c r="F114">
        <f>Inputs!$E$48/31</f>
        <v>330.5</v>
      </c>
      <c r="G114">
        <f t="shared" si="18"/>
        <v>60594.9344262296</v>
      </c>
      <c r="H114">
        <v>1</v>
      </c>
      <c r="I114">
        <f t="shared" si="13"/>
        <v>1</v>
      </c>
      <c r="J114">
        <f t="shared" si="14"/>
        <v>1</v>
      </c>
      <c r="K114">
        <f t="shared" si="15"/>
        <v>1</v>
      </c>
    </row>
    <row r="115" spans="1:11">
      <c r="A115" s="30">
        <v>46226</v>
      </c>
      <c r="B115">
        <f>Inputs!$E$44/31</f>
        <v>286.35483870967744</v>
      </c>
      <c r="C115">
        <f t="shared" si="16"/>
        <v>48202.161290322525</v>
      </c>
      <c r="D115">
        <f>Inputs!$E$46/31</f>
        <v>308.43548387096774</v>
      </c>
      <c r="E115">
        <f t="shared" si="17"/>
        <v>54563.983342147018</v>
      </c>
      <c r="F115">
        <f>Inputs!$E$48/31</f>
        <v>330.5</v>
      </c>
      <c r="G115">
        <f t="shared" si="18"/>
        <v>60925.4344262296</v>
      </c>
      <c r="H115">
        <v>1</v>
      </c>
      <c r="I115">
        <f t="shared" si="13"/>
        <v>1</v>
      </c>
      <c r="J115">
        <f t="shared" si="14"/>
        <v>1</v>
      </c>
      <c r="K115">
        <f t="shared" si="15"/>
        <v>1</v>
      </c>
    </row>
    <row r="116" spans="1:11">
      <c r="A116" s="30">
        <v>46227</v>
      </c>
      <c r="B116">
        <f>Inputs!$E$44/31</f>
        <v>286.35483870967744</v>
      </c>
      <c r="C116">
        <f t="shared" si="16"/>
        <v>48488.516129032199</v>
      </c>
      <c r="D116">
        <f>Inputs!$E$46/31</f>
        <v>308.43548387096774</v>
      </c>
      <c r="E116">
        <f t="shared" si="17"/>
        <v>54872.418826017987</v>
      </c>
      <c r="F116">
        <f>Inputs!$E$48/31</f>
        <v>330.5</v>
      </c>
      <c r="G116">
        <f t="shared" si="18"/>
        <v>61255.9344262296</v>
      </c>
      <c r="H116">
        <v>1</v>
      </c>
      <c r="I116">
        <f t="shared" si="13"/>
        <v>1</v>
      </c>
      <c r="J116">
        <f t="shared" si="14"/>
        <v>1</v>
      </c>
      <c r="K116">
        <f t="shared" si="15"/>
        <v>1</v>
      </c>
    </row>
    <row r="117" spans="1:11">
      <c r="A117" s="30">
        <v>46228</v>
      </c>
      <c r="B117">
        <f>Inputs!$E$44/31</f>
        <v>286.35483870967744</v>
      </c>
      <c r="C117">
        <f t="shared" si="16"/>
        <v>48774.870967741874</v>
      </c>
      <c r="D117">
        <f>Inputs!$E$46/31</f>
        <v>308.43548387096774</v>
      </c>
      <c r="E117">
        <f t="shared" si="17"/>
        <v>55180.854309888957</v>
      </c>
      <c r="F117">
        <f>Inputs!$E$48/31</f>
        <v>330.5</v>
      </c>
      <c r="G117">
        <f t="shared" si="18"/>
        <v>61586.4344262296</v>
      </c>
      <c r="H117">
        <v>1</v>
      </c>
      <c r="I117">
        <f t="shared" si="13"/>
        <v>1</v>
      </c>
      <c r="J117">
        <f t="shared" si="14"/>
        <v>1</v>
      </c>
      <c r="K117">
        <f t="shared" si="15"/>
        <v>1</v>
      </c>
    </row>
    <row r="118" spans="1:11">
      <c r="A118" s="30">
        <v>46229</v>
      </c>
      <c r="B118">
        <f>Inputs!$E$44/31</f>
        <v>286.35483870967744</v>
      </c>
      <c r="C118">
        <f t="shared" si="16"/>
        <v>49061.225806451548</v>
      </c>
      <c r="D118">
        <f>Inputs!$E$46/31</f>
        <v>308.43548387096774</v>
      </c>
      <c r="E118">
        <f t="shared" si="17"/>
        <v>55489.289793759926</v>
      </c>
      <c r="F118">
        <f>Inputs!$E$48/31</f>
        <v>330.5</v>
      </c>
      <c r="G118">
        <f t="shared" si="18"/>
        <v>61916.9344262296</v>
      </c>
      <c r="H118">
        <v>1</v>
      </c>
      <c r="I118">
        <f t="shared" si="13"/>
        <v>1</v>
      </c>
      <c r="J118">
        <f t="shared" si="14"/>
        <v>1</v>
      </c>
      <c r="K118">
        <f t="shared" si="15"/>
        <v>1</v>
      </c>
    </row>
    <row r="119" spans="1:11">
      <c r="A119" s="30">
        <v>46230</v>
      </c>
      <c r="B119">
        <f>Inputs!$E$44/31</f>
        <v>286.35483870967744</v>
      </c>
      <c r="C119">
        <f t="shared" si="16"/>
        <v>49347.580645161222</v>
      </c>
      <c r="D119">
        <f>Inputs!$E$46/31</f>
        <v>308.43548387096774</v>
      </c>
      <c r="E119">
        <f t="shared" si="17"/>
        <v>55797.725277630896</v>
      </c>
      <c r="F119">
        <f>Inputs!$E$48/31</f>
        <v>330.5</v>
      </c>
      <c r="G119">
        <f t="shared" si="18"/>
        <v>62247.4344262296</v>
      </c>
      <c r="H119">
        <v>1</v>
      </c>
      <c r="I119">
        <f t="shared" si="13"/>
        <v>1</v>
      </c>
      <c r="J119">
        <f t="shared" si="14"/>
        <v>1</v>
      </c>
      <c r="K119">
        <f t="shared" si="15"/>
        <v>1</v>
      </c>
    </row>
    <row r="120" spans="1:11">
      <c r="A120" s="30">
        <v>46231</v>
      </c>
      <c r="B120">
        <f>Inputs!$E$44/31</f>
        <v>286.35483870967744</v>
      </c>
      <c r="C120">
        <f t="shared" si="16"/>
        <v>49633.935483870897</v>
      </c>
      <c r="D120">
        <f>Inputs!$E$46/31</f>
        <v>308.43548387096774</v>
      </c>
      <c r="E120">
        <f t="shared" si="17"/>
        <v>56106.160761501866</v>
      </c>
      <c r="F120">
        <f>Inputs!$E$48/31</f>
        <v>330.5</v>
      </c>
      <c r="G120">
        <f t="shared" si="18"/>
        <v>62577.9344262296</v>
      </c>
      <c r="H120">
        <v>1</v>
      </c>
      <c r="I120">
        <f t="shared" si="13"/>
        <v>1</v>
      </c>
      <c r="J120">
        <f t="shared" si="14"/>
        <v>1</v>
      </c>
      <c r="K120">
        <f t="shared" si="15"/>
        <v>1</v>
      </c>
    </row>
    <row r="121" spans="1:11">
      <c r="A121" s="30">
        <v>46232</v>
      </c>
      <c r="B121">
        <f>Inputs!$E$44/31</f>
        <v>286.35483870967744</v>
      </c>
      <c r="C121">
        <f t="shared" si="16"/>
        <v>49920.290322580571</v>
      </c>
      <c r="D121">
        <f>Inputs!$E$46/31</f>
        <v>308.43548387096774</v>
      </c>
      <c r="E121">
        <f t="shared" si="17"/>
        <v>56414.596245372835</v>
      </c>
      <c r="F121">
        <f>Inputs!$E$48/31</f>
        <v>330.5</v>
      </c>
      <c r="G121">
        <f t="shared" si="18"/>
        <v>62908.4344262296</v>
      </c>
      <c r="H121">
        <v>1</v>
      </c>
      <c r="I121">
        <f t="shared" si="13"/>
        <v>1</v>
      </c>
      <c r="J121">
        <f t="shared" si="14"/>
        <v>1</v>
      </c>
      <c r="K121">
        <f t="shared" si="15"/>
        <v>1</v>
      </c>
    </row>
    <row r="122" spans="1:11">
      <c r="A122" s="30">
        <v>46233</v>
      </c>
      <c r="B122">
        <f>Inputs!$E$44/31</f>
        <v>286.35483870967744</v>
      </c>
      <c r="C122">
        <f t="shared" si="16"/>
        <v>50206.645161290246</v>
      </c>
      <c r="D122">
        <f>Inputs!$E$46/31</f>
        <v>308.43548387096774</v>
      </c>
      <c r="E122">
        <f t="shared" si="17"/>
        <v>56723.031729243805</v>
      </c>
      <c r="F122">
        <f>Inputs!$E$48/31</f>
        <v>330.5</v>
      </c>
      <c r="G122">
        <f t="shared" si="18"/>
        <v>63238.9344262296</v>
      </c>
      <c r="H122">
        <v>1</v>
      </c>
      <c r="I122">
        <f t="shared" si="13"/>
        <v>1</v>
      </c>
      <c r="J122">
        <f t="shared" si="14"/>
        <v>1</v>
      </c>
      <c r="K122">
        <f t="shared" si="15"/>
        <v>0</v>
      </c>
    </row>
    <row r="123" spans="1:11">
      <c r="A123" s="30">
        <v>46234</v>
      </c>
      <c r="B123">
        <f>Inputs!$E$44/31</f>
        <v>286.35483870967744</v>
      </c>
      <c r="C123">
        <f t="shared" si="16"/>
        <v>50492.99999999992</v>
      </c>
      <c r="D123">
        <f>Inputs!$E$46/31</f>
        <v>308.43548387096774</v>
      </c>
      <c r="E123">
        <f t="shared" si="17"/>
        <v>57031.467213114774</v>
      </c>
      <c r="F123">
        <f>Inputs!$E$48/31</f>
        <v>330.5</v>
      </c>
      <c r="G123">
        <f t="shared" si="18"/>
        <v>63569.4344262296</v>
      </c>
      <c r="H123">
        <v>1</v>
      </c>
      <c r="I123">
        <f t="shared" si="13"/>
        <v>1</v>
      </c>
      <c r="J123">
        <f t="shared" si="14"/>
        <v>1</v>
      </c>
      <c r="K123">
        <f t="shared" si="15"/>
        <v>0</v>
      </c>
    </row>
    <row r="124" spans="1:11">
      <c r="A124" s="30">
        <v>46235</v>
      </c>
      <c r="B124">
        <f>Inputs!$F$44/31</f>
        <v>286.35483870967744</v>
      </c>
      <c r="C124">
        <f t="shared" si="16"/>
        <v>50779.354838709594</v>
      </c>
      <c r="D124">
        <f>Inputs!$F$46/31</f>
        <v>308.43548387096774</v>
      </c>
      <c r="E124">
        <f t="shared" si="17"/>
        <v>57339.902696985744</v>
      </c>
      <c r="F124">
        <f>Inputs!$F$48/31</f>
        <v>330.5</v>
      </c>
      <c r="G124">
        <f t="shared" si="18"/>
        <v>63899.9344262296</v>
      </c>
      <c r="H124">
        <v>1</v>
      </c>
      <c r="I124">
        <f t="shared" si="13"/>
        <v>1</v>
      </c>
      <c r="J124">
        <f t="shared" si="14"/>
        <v>1</v>
      </c>
      <c r="K124">
        <f t="shared" si="15"/>
        <v>0</v>
      </c>
    </row>
    <row r="125" spans="1:11">
      <c r="A125" s="30">
        <v>46236</v>
      </c>
      <c r="B125">
        <f>Inputs!$F$44/31</f>
        <v>286.35483870967744</v>
      </c>
      <c r="C125">
        <f t="shared" si="16"/>
        <v>51065.709677419269</v>
      </c>
      <c r="D125">
        <f>Inputs!$F$46/31</f>
        <v>308.43548387096774</v>
      </c>
      <c r="E125">
        <f t="shared" si="17"/>
        <v>57648.338180856714</v>
      </c>
      <c r="F125">
        <f>Inputs!$F$48/31</f>
        <v>330.5</v>
      </c>
      <c r="G125">
        <f t="shared" si="18"/>
        <v>64230.4344262296</v>
      </c>
      <c r="H125">
        <v>1</v>
      </c>
      <c r="I125">
        <f t="shared" si="13"/>
        <v>1</v>
      </c>
      <c r="J125">
        <f t="shared" si="14"/>
        <v>1</v>
      </c>
      <c r="K125">
        <f t="shared" si="15"/>
        <v>0</v>
      </c>
    </row>
    <row r="126" spans="1:11">
      <c r="A126" s="30">
        <v>46237</v>
      </c>
      <c r="B126">
        <f>Inputs!$F$44/31</f>
        <v>286.35483870967744</v>
      </c>
      <c r="C126">
        <f t="shared" si="16"/>
        <v>51352.064516128943</v>
      </c>
      <c r="D126">
        <f>Inputs!$F$46/31</f>
        <v>308.43548387096774</v>
      </c>
      <c r="E126">
        <f t="shared" si="17"/>
        <v>57956.773664727683</v>
      </c>
      <c r="F126">
        <f>Inputs!$F$48/31</f>
        <v>330.5</v>
      </c>
      <c r="G126">
        <f t="shared" si="18"/>
        <v>64560.9344262296</v>
      </c>
      <c r="H126">
        <v>1</v>
      </c>
      <c r="I126">
        <f t="shared" si="13"/>
        <v>1</v>
      </c>
      <c r="J126">
        <f t="shared" si="14"/>
        <v>1</v>
      </c>
      <c r="K126">
        <f t="shared" si="15"/>
        <v>0</v>
      </c>
    </row>
    <row r="127" spans="1:11">
      <c r="A127" s="30">
        <v>46238</v>
      </c>
      <c r="B127">
        <f>Inputs!$F$44/31</f>
        <v>286.35483870967744</v>
      </c>
      <c r="C127">
        <f t="shared" si="16"/>
        <v>51638.419354838617</v>
      </c>
      <c r="D127">
        <f>Inputs!$F$46/31</f>
        <v>308.43548387096774</v>
      </c>
      <c r="E127">
        <f t="shared" si="17"/>
        <v>58265.209148598653</v>
      </c>
      <c r="F127">
        <f>Inputs!$F$48/31</f>
        <v>330.5</v>
      </c>
      <c r="G127">
        <f t="shared" si="18"/>
        <v>64891.4344262296</v>
      </c>
      <c r="H127">
        <v>1</v>
      </c>
      <c r="I127">
        <f t="shared" si="13"/>
        <v>1</v>
      </c>
      <c r="J127">
        <f t="shared" si="14"/>
        <v>1</v>
      </c>
      <c r="K127">
        <f t="shared" si="15"/>
        <v>0</v>
      </c>
    </row>
    <row r="128" spans="1:11">
      <c r="A128" s="30">
        <v>46239</v>
      </c>
      <c r="B128">
        <f>Inputs!$F$44/31</f>
        <v>286.35483870967744</v>
      </c>
      <c r="C128">
        <f t="shared" si="16"/>
        <v>51924.774193548292</v>
      </c>
      <c r="D128">
        <f>Inputs!$F$46/31</f>
        <v>308.43548387096774</v>
      </c>
      <c r="E128">
        <f t="shared" si="17"/>
        <v>58573.644632469623</v>
      </c>
      <c r="F128">
        <f>Inputs!$F$48/31</f>
        <v>330.5</v>
      </c>
      <c r="G128">
        <f t="shared" si="18"/>
        <v>65221.9344262296</v>
      </c>
      <c r="H128">
        <v>1</v>
      </c>
      <c r="I128">
        <f t="shared" si="13"/>
        <v>1</v>
      </c>
      <c r="J128">
        <f t="shared" si="14"/>
        <v>1</v>
      </c>
      <c r="K128">
        <f t="shared" si="15"/>
        <v>0</v>
      </c>
    </row>
    <row r="129" spans="1:11">
      <c r="A129" s="30">
        <v>46240</v>
      </c>
      <c r="B129">
        <f>Inputs!$F$44/31</f>
        <v>286.35483870967744</v>
      </c>
      <c r="C129">
        <f t="shared" si="16"/>
        <v>52211.129032257966</v>
      </c>
      <c r="D129">
        <f>Inputs!$F$46/31</f>
        <v>308.43548387096774</v>
      </c>
      <c r="E129">
        <f t="shared" si="17"/>
        <v>58882.080116340592</v>
      </c>
      <c r="F129">
        <f>Inputs!$F$48/31</f>
        <v>330.5</v>
      </c>
      <c r="G129">
        <f t="shared" si="18"/>
        <v>65552.434426229593</v>
      </c>
      <c r="H129">
        <v>1</v>
      </c>
      <c r="I129">
        <f t="shared" si="13"/>
        <v>1</v>
      </c>
      <c r="J129">
        <f t="shared" si="14"/>
        <v>1</v>
      </c>
      <c r="K129">
        <f t="shared" si="15"/>
        <v>0</v>
      </c>
    </row>
    <row r="130" spans="1:11">
      <c r="A130" s="30">
        <v>46241</v>
      </c>
      <c r="B130">
        <f>Inputs!$F$44/31</f>
        <v>286.35483870967744</v>
      </c>
      <c r="C130">
        <f t="shared" si="16"/>
        <v>52497.483870967641</v>
      </c>
      <c r="D130">
        <f>Inputs!$F$46/31</f>
        <v>308.43548387096774</v>
      </c>
      <c r="E130">
        <f t="shared" si="17"/>
        <v>59190.515600211562</v>
      </c>
      <c r="F130">
        <f>Inputs!$F$48/31</f>
        <v>330.5</v>
      </c>
      <c r="G130">
        <f t="shared" si="18"/>
        <v>65882.934426229593</v>
      </c>
      <c r="H130">
        <v>1</v>
      </c>
      <c r="I130">
        <f t="shared" si="13"/>
        <v>1</v>
      </c>
      <c r="J130">
        <f t="shared" si="14"/>
        <v>1</v>
      </c>
      <c r="K130">
        <f t="shared" si="15"/>
        <v>0</v>
      </c>
    </row>
    <row r="131" spans="1:11">
      <c r="A131" s="30">
        <v>46242</v>
      </c>
      <c r="B131">
        <f>Inputs!$F$44/31</f>
        <v>286.35483870967744</v>
      </c>
      <c r="C131">
        <f t="shared" si="16"/>
        <v>52783.838709677315</v>
      </c>
      <c r="D131">
        <f>Inputs!$F$46/31</f>
        <v>308.43548387096774</v>
      </c>
      <c r="E131">
        <f t="shared" si="17"/>
        <v>59498.951084082531</v>
      </c>
      <c r="F131">
        <f>Inputs!$F$48/31</f>
        <v>330.5</v>
      </c>
      <c r="G131">
        <f t="shared" si="18"/>
        <v>66213.434426229593</v>
      </c>
      <c r="H131">
        <v>1</v>
      </c>
      <c r="I131">
        <f t="shared" ref="I131:I194" si="19">IF(AND(C131&lt;=63143,B131&lt;&gt;0),1,0)</f>
        <v>1</v>
      </c>
      <c r="J131">
        <f t="shared" ref="J131:J194" si="20">IF(AND(E131&lt;=63143,D131&lt;&gt;0),1,0)</f>
        <v>1</v>
      </c>
      <c r="K131">
        <f t="shared" ref="K131:K194" si="21">IF(AND(G131&lt;=63143,F131&lt;&gt;0),1,0)</f>
        <v>0</v>
      </c>
    </row>
    <row r="132" spans="1:11">
      <c r="A132" s="30">
        <v>46243</v>
      </c>
      <c r="B132">
        <f>Inputs!$F$44/31</f>
        <v>286.35483870967744</v>
      </c>
      <c r="C132">
        <f t="shared" si="16"/>
        <v>53070.193548386989</v>
      </c>
      <c r="D132">
        <f>Inputs!$F$46/31</f>
        <v>308.43548387096774</v>
      </c>
      <c r="E132">
        <f t="shared" si="17"/>
        <v>59807.386567953501</v>
      </c>
      <c r="F132">
        <f>Inputs!$F$48/31</f>
        <v>330.5</v>
      </c>
      <c r="G132">
        <f t="shared" si="18"/>
        <v>66543.934426229593</v>
      </c>
      <c r="H132">
        <v>1</v>
      </c>
      <c r="I132">
        <f t="shared" si="19"/>
        <v>1</v>
      </c>
      <c r="J132">
        <f t="shared" si="20"/>
        <v>1</v>
      </c>
      <c r="K132">
        <f t="shared" si="21"/>
        <v>0</v>
      </c>
    </row>
    <row r="133" spans="1:11">
      <c r="A133" s="30">
        <v>46244</v>
      </c>
      <c r="B133">
        <f>Inputs!$F$44/31</f>
        <v>286.35483870967744</v>
      </c>
      <c r="C133">
        <f t="shared" si="16"/>
        <v>53356.548387096664</v>
      </c>
      <c r="D133">
        <f>Inputs!$F$46/31</f>
        <v>308.43548387096774</v>
      </c>
      <c r="E133">
        <f t="shared" si="17"/>
        <v>60115.822051824471</v>
      </c>
      <c r="F133">
        <f>Inputs!$F$48/31</f>
        <v>330.5</v>
      </c>
      <c r="G133">
        <f t="shared" si="18"/>
        <v>66874.434426229593</v>
      </c>
      <c r="H133">
        <v>1</v>
      </c>
      <c r="I133">
        <f t="shared" si="19"/>
        <v>1</v>
      </c>
      <c r="J133">
        <f t="shared" si="20"/>
        <v>1</v>
      </c>
      <c r="K133">
        <f t="shared" si="21"/>
        <v>0</v>
      </c>
    </row>
    <row r="134" spans="1:11">
      <c r="A134" s="30">
        <v>46245</v>
      </c>
      <c r="B134">
        <f>Inputs!$F$44/31</f>
        <v>286.35483870967744</v>
      </c>
      <c r="C134">
        <f t="shared" si="16"/>
        <v>53642.903225806338</v>
      </c>
      <c r="D134">
        <f>Inputs!$F$46/31</f>
        <v>308.43548387096774</v>
      </c>
      <c r="E134">
        <f t="shared" si="17"/>
        <v>60424.25753569544</v>
      </c>
      <c r="F134">
        <f>Inputs!$F$48/31</f>
        <v>330.5</v>
      </c>
      <c r="G134">
        <f t="shared" si="18"/>
        <v>67204.934426229593</v>
      </c>
      <c r="H134">
        <v>1</v>
      </c>
      <c r="I134">
        <f t="shared" si="19"/>
        <v>1</v>
      </c>
      <c r="J134">
        <f t="shared" si="20"/>
        <v>1</v>
      </c>
      <c r="K134">
        <f t="shared" si="21"/>
        <v>0</v>
      </c>
    </row>
    <row r="135" spans="1:11">
      <c r="A135" s="30">
        <v>46246</v>
      </c>
      <c r="B135">
        <f>Inputs!$F$44/31</f>
        <v>286.35483870967744</v>
      </c>
      <c r="C135">
        <f t="shared" si="16"/>
        <v>53929.258064516012</v>
      </c>
      <c r="D135">
        <f>Inputs!$F$46/31</f>
        <v>308.43548387096774</v>
      </c>
      <c r="E135">
        <f t="shared" si="17"/>
        <v>60732.69301956641</v>
      </c>
      <c r="F135">
        <f>Inputs!$F$48/31</f>
        <v>330.5</v>
      </c>
      <c r="G135">
        <f t="shared" si="18"/>
        <v>67535.434426229593</v>
      </c>
      <c r="H135">
        <v>1</v>
      </c>
      <c r="I135">
        <f t="shared" si="19"/>
        <v>1</v>
      </c>
      <c r="J135">
        <f t="shared" si="20"/>
        <v>1</v>
      </c>
      <c r="K135">
        <f t="shared" si="21"/>
        <v>0</v>
      </c>
    </row>
    <row r="136" spans="1:11">
      <c r="A136" s="30">
        <v>46247</v>
      </c>
      <c r="B136">
        <f>Inputs!$F$44/31</f>
        <v>286.35483870967744</v>
      </c>
      <c r="C136">
        <f t="shared" si="16"/>
        <v>54215.612903225687</v>
      </c>
      <c r="D136">
        <f>Inputs!$F$46/31</f>
        <v>308.43548387096774</v>
      </c>
      <c r="E136">
        <f t="shared" si="17"/>
        <v>61041.12850343738</v>
      </c>
      <c r="F136">
        <f>Inputs!$F$48/31</f>
        <v>330.5</v>
      </c>
      <c r="G136">
        <f t="shared" si="18"/>
        <v>67865.934426229593</v>
      </c>
      <c r="H136">
        <v>1</v>
      </c>
      <c r="I136">
        <f t="shared" si="19"/>
        <v>1</v>
      </c>
      <c r="J136">
        <f t="shared" si="20"/>
        <v>1</v>
      </c>
      <c r="K136">
        <f t="shared" si="21"/>
        <v>0</v>
      </c>
    </row>
    <row r="137" spans="1:11">
      <c r="A137" s="30">
        <v>46248</v>
      </c>
      <c r="B137">
        <f>Inputs!$F$44/31</f>
        <v>286.35483870967744</v>
      </c>
      <c r="C137">
        <f t="shared" si="16"/>
        <v>54501.967741935361</v>
      </c>
      <c r="D137">
        <f>Inputs!$F$46/31</f>
        <v>308.43548387096774</v>
      </c>
      <c r="E137">
        <f t="shared" si="17"/>
        <v>61349.563987308349</v>
      </c>
      <c r="F137">
        <f>Inputs!$F$48/31</f>
        <v>330.5</v>
      </c>
      <c r="G137">
        <f t="shared" si="18"/>
        <v>68196.434426229593</v>
      </c>
      <c r="H137">
        <v>1</v>
      </c>
      <c r="I137">
        <f t="shared" si="19"/>
        <v>1</v>
      </c>
      <c r="J137">
        <f t="shared" si="20"/>
        <v>1</v>
      </c>
      <c r="K137">
        <f t="shared" si="21"/>
        <v>0</v>
      </c>
    </row>
    <row r="138" spans="1:11">
      <c r="A138" s="30">
        <v>46249</v>
      </c>
      <c r="B138">
        <f>Inputs!$F$44/31</f>
        <v>286.35483870967744</v>
      </c>
      <c r="C138">
        <f t="shared" si="16"/>
        <v>54788.322580645035</v>
      </c>
      <c r="D138">
        <f>Inputs!$F$46/31</f>
        <v>308.43548387096774</v>
      </c>
      <c r="E138">
        <f t="shared" si="17"/>
        <v>61657.999471179319</v>
      </c>
      <c r="F138">
        <f>Inputs!$F$48/31</f>
        <v>330.5</v>
      </c>
      <c r="G138">
        <f t="shared" si="18"/>
        <v>68526.934426229593</v>
      </c>
      <c r="H138">
        <v>1</v>
      </c>
      <c r="I138">
        <f t="shared" si="19"/>
        <v>1</v>
      </c>
      <c r="J138">
        <f t="shared" si="20"/>
        <v>1</v>
      </c>
      <c r="K138">
        <f t="shared" si="21"/>
        <v>0</v>
      </c>
    </row>
    <row r="139" spans="1:11">
      <c r="A139" s="30">
        <v>46250</v>
      </c>
      <c r="B139">
        <f>Inputs!$F$44/31</f>
        <v>286.35483870967744</v>
      </c>
      <c r="C139">
        <f t="shared" si="16"/>
        <v>55074.67741935471</v>
      </c>
      <c r="D139">
        <f>Inputs!$F$46/31</f>
        <v>308.43548387096774</v>
      </c>
      <c r="E139">
        <f t="shared" si="17"/>
        <v>61966.434955050288</v>
      </c>
      <c r="F139">
        <f>Inputs!$F$48/31</f>
        <v>330.5</v>
      </c>
      <c r="G139">
        <f t="shared" si="18"/>
        <v>68857.434426229593</v>
      </c>
      <c r="H139">
        <v>1</v>
      </c>
      <c r="I139">
        <f t="shared" si="19"/>
        <v>1</v>
      </c>
      <c r="J139">
        <f t="shared" si="20"/>
        <v>1</v>
      </c>
      <c r="K139">
        <f t="shared" si="21"/>
        <v>0</v>
      </c>
    </row>
    <row r="140" spans="1:11">
      <c r="A140" s="30">
        <v>46251</v>
      </c>
      <c r="B140">
        <f>Inputs!$F$44/31</f>
        <v>286.35483870967744</v>
      </c>
      <c r="C140">
        <f t="shared" si="16"/>
        <v>55361.032258064384</v>
      </c>
      <c r="D140">
        <f>Inputs!$F$46/31</f>
        <v>308.43548387096774</v>
      </c>
      <c r="E140">
        <f t="shared" si="17"/>
        <v>62274.870438921258</v>
      </c>
      <c r="F140">
        <f>Inputs!$F$48/31</f>
        <v>330.5</v>
      </c>
      <c r="G140">
        <f t="shared" si="18"/>
        <v>69187.934426229593</v>
      </c>
      <c r="H140">
        <v>1</v>
      </c>
      <c r="I140">
        <f t="shared" si="19"/>
        <v>1</v>
      </c>
      <c r="J140">
        <f t="shared" si="20"/>
        <v>1</v>
      </c>
      <c r="K140">
        <f t="shared" si="21"/>
        <v>0</v>
      </c>
    </row>
    <row r="141" spans="1:11">
      <c r="A141" s="30">
        <v>46252</v>
      </c>
      <c r="B141">
        <f>Inputs!$F$44/31</f>
        <v>286.35483870967744</v>
      </c>
      <c r="C141">
        <f t="shared" si="16"/>
        <v>55647.387096774059</v>
      </c>
      <c r="D141">
        <f>Inputs!$F$46/31</f>
        <v>308.43548387096774</v>
      </c>
      <c r="E141">
        <f t="shared" si="17"/>
        <v>62583.305922792228</v>
      </c>
      <c r="F141">
        <f>Inputs!$F$48/31</f>
        <v>330.5</v>
      </c>
      <c r="G141">
        <f t="shared" si="18"/>
        <v>69518.434426229593</v>
      </c>
      <c r="H141">
        <v>1</v>
      </c>
      <c r="I141">
        <f t="shared" si="19"/>
        <v>1</v>
      </c>
      <c r="J141">
        <f t="shared" si="20"/>
        <v>1</v>
      </c>
      <c r="K141">
        <f t="shared" si="21"/>
        <v>0</v>
      </c>
    </row>
    <row r="142" spans="1:11">
      <c r="A142" s="30">
        <v>46253</v>
      </c>
      <c r="B142">
        <f>Inputs!$F$44/31</f>
        <v>286.35483870967744</v>
      </c>
      <c r="C142">
        <f t="shared" si="16"/>
        <v>55933.741935483733</v>
      </c>
      <c r="D142">
        <f>Inputs!$F$46/31</f>
        <v>308.43548387096774</v>
      </c>
      <c r="E142">
        <f t="shared" si="17"/>
        <v>62891.741406663197</v>
      </c>
      <c r="F142">
        <f>Inputs!$F$48/31</f>
        <v>330.5</v>
      </c>
      <c r="G142">
        <f t="shared" si="18"/>
        <v>69848.934426229593</v>
      </c>
      <c r="H142">
        <v>1</v>
      </c>
      <c r="I142">
        <f t="shared" si="19"/>
        <v>1</v>
      </c>
      <c r="J142">
        <f t="shared" si="20"/>
        <v>1</v>
      </c>
      <c r="K142">
        <f t="shared" si="21"/>
        <v>0</v>
      </c>
    </row>
    <row r="143" spans="1:11">
      <c r="A143" s="30">
        <v>46254</v>
      </c>
      <c r="B143">
        <f>Inputs!$F$44/31</f>
        <v>286.35483870967744</v>
      </c>
      <c r="C143">
        <f t="shared" si="16"/>
        <v>56220.096774193407</v>
      </c>
      <c r="D143">
        <f>Inputs!$F$46/31</f>
        <v>308.43548387096774</v>
      </c>
      <c r="E143">
        <f t="shared" si="17"/>
        <v>63200.176890534167</v>
      </c>
      <c r="F143">
        <f>Inputs!$F$48/31</f>
        <v>330.5</v>
      </c>
      <c r="G143">
        <f t="shared" si="18"/>
        <v>70179.434426229593</v>
      </c>
      <c r="H143">
        <v>1</v>
      </c>
      <c r="I143">
        <f t="shared" si="19"/>
        <v>1</v>
      </c>
      <c r="J143">
        <f t="shared" si="20"/>
        <v>0</v>
      </c>
      <c r="K143">
        <f t="shared" si="21"/>
        <v>0</v>
      </c>
    </row>
    <row r="144" spans="1:11">
      <c r="A144" s="30">
        <v>46255</v>
      </c>
      <c r="B144">
        <f>Inputs!$F$44/31</f>
        <v>286.35483870967744</v>
      </c>
      <c r="C144">
        <f t="shared" si="16"/>
        <v>56506.451612903082</v>
      </c>
      <c r="D144">
        <f>Inputs!$F$46/31</f>
        <v>308.43548387096774</v>
      </c>
      <c r="E144">
        <f t="shared" si="17"/>
        <v>63508.612374405137</v>
      </c>
      <c r="F144">
        <f>Inputs!$F$48/31</f>
        <v>330.5</v>
      </c>
      <c r="G144">
        <f t="shared" si="18"/>
        <v>70509.934426229593</v>
      </c>
      <c r="H144">
        <v>1</v>
      </c>
      <c r="I144">
        <f t="shared" si="19"/>
        <v>1</v>
      </c>
      <c r="J144">
        <f t="shared" si="20"/>
        <v>0</v>
      </c>
      <c r="K144">
        <f t="shared" si="21"/>
        <v>0</v>
      </c>
    </row>
    <row r="145" spans="1:11">
      <c r="A145" s="30">
        <v>46256</v>
      </c>
      <c r="B145">
        <f>Inputs!$F$44/31</f>
        <v>286.35483870967744</v>
      </c>
      <c r="C145">
        <f t="shared" si="16"/>
        <v>56792.806451612756</v>
      </c>
      <c r="D145">
        <f>Inputs!$F$46/31</f>
        <v>308.43548387096774</v>
      </c>
      <c r="E145">
        <f t="shared" si="17"/>
        <v>63817.047858276106</v>
      </c>
      <c r="F145">
        <f>Inputs!$F$48/31</f>
        <v>330.5</v>
      </c>
      <c r="G145">
        <f t="shared" si="18"/>
        <v>70840.434426229593</v>
      </c>
      <c r="H145">
        <v>1</v>
      </c>
      <c r="I145">
        <f t="shared" si="19"/>
        <v>1</v>
      </c>
      <c r="J145">
        <f t="shared" si="20"/>
        <v>0</v>
      </c>
      <c r="K145">
        <f t="shared" si="21"/>
        <v>0</v>
      </c>
    </row>
    <row r="146" spans="1:11">
      <c r="A146" s="30">
        <v>46257</v>
      </c>
      <c r="B146">
        <f>Inputs!$F$44/31</f>
        <v>286.35483870967744</v>
      </c>
      <c r="C146">
        <f t="shared" si="16"/>
        <v>57079.16129032243</v>
      </c>
      <c r="D146">
        <f>Inputs!$F$46/31</f>
        <v>308.43548387096774</v>
      </c>
      <c r="E146">
        <f t="shared" si="17"/>
        <v>64125.483342147076</v>
      </c>
      <c r="F146">
        <f>Inputs!$F$48/31</f>
        <v>330.5</v>
      </c>
      <c r="G146">
        <f t="shared" si="18"/>
        <v>71170.934426229593</v>
      </c>
      <c r="H146">
        <v>1</v>
      </c>
      <c r="I146">
        <f t="shared" si="19"/>
        <v>1</v>
      </c>
      <c r="J146">
        <f t="shared" si="20"/>
        <v>0</v>
      </c>
      <c r="K146">
        <f t="shared" si="21"/>
        <v>0</v>
      </c>
    </row>
    <row r="147" spans="1:11">
      <c r="A147" s="30">
        <v>46258</v>
      </c>
      <c r="B147">
        <f>Inputs!$F$44/31</f>
        <v>286.35483870967744</v>
      </c>
      <c r="C147">
        <f t="shared" si="16"/>
        <v>57365.516129032105</v>
      </c>
      <c r="D147">
        <f>Inputs!$F$46/31</f>
        <v>308.43548387096774</v>
      </c>
      <c r="E147">
        <f t="shared" si="17"/>
        <v>64433.918826018045</v>
      </c>
      <c r="F147">
        <f>Inputs!$F$48/31</f>
        <v>330.5</v>
      </c>
      <c r="G147">
        <f t="shared" si="18"/>
        <v>71501.434426229593</v>
      </c>
      <c r="H147">
        <v>1</v>
      </c>
      <c r="I147">
        <f t="shared" si="19"/>
        <v>1</v>
      </c>
      <c r="J147">
        <f t="shared" si="20"/>
        <v>0</v>
      </c>
      <c r="K147">
        <f t="shared" si="21"/>
        <v>0</v>
      </c>
    </row>
    <row r="148" spans="1:11">
      <c r="A148" s="30">
        <v>46259</v>
      </c>
      <c r="B148">
        <f>Inputs!$F$44/31</f>
        <v>286.35483870967744</v>
      </c>
      <c r="C148">
        <f t="shared" si="16"/>
        <v>57651.870967741779</v>
      </c>
      <c r="D148">
        <f>Inputs!$F$46/31</f>
        <v>308.43548387096774</v>
      </c>
      <c r="E148">
        <f t="shared" si="17"/>
        <v>64742.354309889015</v>
      </c>
      <c r="F148">
        <f>Inputs!$F$48/31</f>
        <v>330.5</v>
      </c>
      <c r="G148">
        <f t="shared" si="18"/>
        <v>71831.934426229593</v>
      </c>
      <c r="H148">
        <v>1</v>
      </c>
      <c r="I148">
        <f t="shared" si="19"/>
        <v>1</v>
      </c>
      <c r="J148">
        <f t="shared" si="20"/>
        <v>0</v>
      </c>
      <c r="K148">
        <f t="shared" si="21"/>
        <v>0</v>
      </c>
    </row>
    <row r="149" spans="1:11">
      <c r="A149" s="30">
        <v>46260</v>
      </c>
      <c r="B149">
        <f>Inputs!$F$44/31</f>
        <v>286.35483870967744</v>
      </c>
      <c r="C149">
        <f t="shared" si="16"/>
        <v>57938.225806451454</v>
      </c>
      <c r="D149">
        <f>Inputs!$F$46/31</f>
        <v>308.43548387096774</v>
      </c>
      <c r="E149">
        <f t="shared" si="17"/>
        <v>65050.789793759985</v>
      </c>
      <c r="F149">
        <f>Inputs!$F$48/31</f>
        <v>330.5</v>
      </c>
      <c r="G149">
        <f t="shared" si="18"/>
        <v>72162.434426229593</v>
      </c>
      <c r="H149">
        <v>1</v>
      </c>
      <c r="I149">
        <f t="shared" si="19"/>
        <v>1</v>
      </c>
      <c r="J149">
        <f t="shared" si="20"/>
        <v>0</v>
      </c>
      <c r="K149">
        <f t="shared" si="21"/>
        <v>0</v>
      </c>
    </row>
    <row r="150" spans="1:11">
      <c r="A150" s="30">
        <v>46261</v>
      </c>
      <c r="B150">
        <f>Inputs!$F$44/31</f>
        <v>286.35483870967744</v>
      </c>
      <c r="C150">
        <f t="shared" si="16"/>
        <v>58224.580645161128</v>
      </c>
      <c r="D150">
        <f>Inputs!$F$46/31</f>
        <v>308.43548387096774</v>
      </c>
      <c r="E150">
        <f t="shared" si="17"/>
        <v>65359.225277630954</v>
      </c>
      <c r="F150">
        <f>Inputs!$F$48/31</f>
        <v>330.5</v>
      </c>
      <c r="G150">
        <f t="shared" si="18"/>
        <v>72492.934426229593</v>
      </c>
      <c r="H150">
        <v>1</v>
      </c>
      <c r="I150">
        <f t="shared" si="19"/>
        <v>1</v>
      </c>
      <c r="J150">
        <f t="shared" si="20"/>
        <v>0</v>
      </c>
      <c r="K150">
        <f t="shared" si="21"/>
        <v>0</v>
      </c>
    </row>
    <row r="151" spans="1:11">
      <c r="A151" s="30">
        <v>46262</v>
      </c>
      <c r="B151">
        <f>Inputs!$F$44/31</f>
        <v>286.35483870967744</v>
      </c>
      <c r="C151">
        <f t="shared" si="16"/>
        <v>58510.935483870802</v>
      </c>
      <c r="D151">
        <f>Inputs!$F$46/31</f>
        <v>308.43548387096774</v>
      </c>
      <c r="E151">
        <f t="shared" si="17"/>
        <v>65667.660761501917</v>
      </c>
      <c r="F151">
        <f>Inputs!$F$48/31</f>
        <v>330.5</v>
      </c>
      <c r="G151">
        <f t="shared" si="18"/>
        <v>72823.434426229593</v>
      </c>
      <c r="H151">
        <v>1</v>
      </c>
      <c r="I151">
        <f t="shared" si="19"/>
        <v>1</v>
      </c>
      <c r="J151">
        <f t="shared" si="20"/>
        <v>0</v>
      </c>
      <c r="K151">
        <f t="shared" si="21"/>
        <v>0</v>
      </c>
    </row>
    <row r="152" spans="1:11">
      <c r="A152" s="30">
        <v>46263</v>
      </c>
      <c r="B152">
        <f>Inputs!$F$44/31</f>
        <v>286.35483870967744</v>
      </c>
      <c r="C152">
        <f t="shared" si="16"/>
        <v>58797.290322580477</v>
      </c>
      <c r="D152">
        <f>Inputs!$F$46/31</f>
        <v>308.43548387096774</v>
      </c>
      <c r="E152">
        <f t="shared" si="17"/>
        <v>65976.096245372886</v>
      </c>
      <c r="F152">
        <f>Inputs!$F$48/31</f>
        <v>330.5</v>
      </c>
      <c r="G152">
        <f t="shared" si="18"/>
        <v>73153.934426229593</v>
      </c>
      <c r="H152">
        <v>1</v>
      </c>
      <c r="I152">
        <f t="shared" si="19"/>
        <v>1</v>
      </c>
      <c r="J152">
        <f t="shared" si="20"/>
        <v>0</v>
      </c>
      <c r="K152">
        <f t="shared" si="21"/>
        <v>0</v>
      </c>
    </row>
    <row r="153" spans="1:11">
      <c r="A153" s="30">
        <v>46264</v>
      </c>
      <c r="B153">
        <f>Inputs!$F$44/31</f>
        <v>286.35483870967744</v>
      </c>
      <c r="C153">
        <f t="shared" si="16"/>
        <v>59083.645161290151</v>
      </c>
      <c r="D153">
        <f>Inputs!$F$46/31</f>
        <v>308.43548387096774</v>
      </c>
      <c r="E153">
        <f t="shared" si="17"/>
        <v>66284.531729243856</v>
      </c>
      <c r="F153">
        <f>Inputs!$F$48/31</f>
        <v>330.5</v>
      </c>
      <c r="G153">
        <f t="shared" si="18"/>
        <v>73484.434426229593</v>
      </c>
      <c r="H153">
        <v>1</v>
      </c>
      <c r="I153">
        <f t="shared" si="19"/>
        <v>1</v>
      </c>
      <c r="J153">
        <f t="shared" si="20"/>
        <v>0</v>
      </c>
      <c r="K153">
        <f t="shared" si="21"/>
        <v>0</v>
      </c>
    </row>
    <row r="154" spans="1:11">
      <c r="A154" s="30">
        <v>46265</v>
      </c>
      <c r="B154">
        <f>Inputs!$F$44/31</f>
        <v>286.35483870967744</v>
      </c>
      <c r="C154">
        <f t="shared" si="16"/>
        <v>59369.999999999825</v>
      </c>
      <c r="D154">
        <f>Inputs!$F$46/31</f>
        <v>308.43548387096774</v>
      </c>
      <c r="E154">
        <f t="shared" si="17"/>
        <v>66592.967213114825</v>
      </c>
      <c r="F154">
        <f>Inputs!$F$48/31</f>
        <v>330.5</v>
      </c>
      <c r="G154">
        <f t="shared" si="18"/>
        <v>73814.934426229593</v>
      </c>
      <c r="H154">
        <v>1</v>
      </c>
      <c r="I154">
        <f t="shared" si="19"/>
        <v>1</v>
      </c>
      <c r="J154">
        <f t="shared" si="20"/>
        <v>0</v>
      </c>
      <c r="K154">
        <f t="shared" si="21"/>
        <v>0</v>
      </c>
    </row>
    <row r="155" spans="1:11">
      <c r="A155" s="30">
        <v>46266</v>
      </c>
      <c r="B155">
        <f>Inputs!$G$44/30</f>
        <v>250.85245901639345</v>
      </c>
      <c r="C155">
        <f t="shared" si="16"/>
        <v>59620.85245901622</v>
      </c>
      <c r="D155">
        <f>Inputs!$G$46/30</f>
        <v>304.44262295081973</v>
      </c>
      <c r="E155">
        <f t="shared" si="17"/>
        <v>66897.40983606565</v>
      </c>
      <c r="F155">
        <f>Inputs!$G$48/30</f>
        <v>358.0491803278689</v>
      </c>
      <c r="G155">
        <f t="shared" si="18"/>
        <v>74172.983606557464</v>
      </c>
      <c r="H155">
        <v>1</v>
      </c>
      <c r="I155">
        <f t="shared" si="19"/>
        <v>1</v>
      </c>
      <c r="J155">
        <f t="shared" si="20"/>
        <v>0</v>
      </c>
      <c r="K155">
        <f t="shared" si="21"/>
        <v>0</v>
      </c>
    </row>
    <row r="156" spans="1:11">
      <c r="A156" s="30">
        <v>46267</v>
      </c>
      <c r="B156">
        <f>Inputs!$G$44/30</f>
        <v>250.85245901639345</v>
      </c>
      <c r="C156">
        <f t="shared" ref="C156:C184" si="22">B156+C155</f>
        <v>59871.704918032614</v>
      </c>
      <c r="D156">
        <f>Inputs!$G$46/30</f>
        <v>304.44262295081973</v>
      </c>
      <c r="E156">
        <f t="shared" si="17"/>
        <v>67201.852459016474</v>
      </c>
      <c r="F156">
        <f>Inputs!$G$48/30</f>
        <v>358.0491803278689</v>
      </c>
      <c r="G156">
        <f t="shared" si="18"/>
        <v>74531.032786885335</v>
      </c>
      <c r="H156">
        <v>1</v>
      </c>
      <c r="I156">
        <f t="shared" si="19"/>
        <v>1</v>
      </c>
      <c r="J156">
        <f t="shared" si="20"/>
        <v>0</v>
      </c>
      <c r="K156">
        <f t="shared" si="21"/>
        <v>0</v>
      </c>
    </row>
    <row r="157" spans="1:11">
      <c r="A157" s="30">
        <v>46268</v>
      </c>
      <c r="B157">
        <f>Inputs!$G$44/30</f>
        <v>250.85245901639345</v>
      </c>
      <c r="C157">
        <f t="shared" si="22"/>
        <v>60122.557377049008</v>
      </c>
      <c r="D157">
        <f>Inputs!$G$46/30</f>
        <v>304.44262295081973</v>
      </c>
      <c r="E157">
        <f t="shared" si="17"/>
        <v>67506.295081967299</v>
      </c>
      <c r="F157">
        <f>Inputs!$G$48/30</f>
        <v>358.0491803278689</v>
      </c>
      <c r="G157">
        <f t="shared" si="18"/>
        <v>74889.081967213206</v>
      </c>
      <c r="H157">
        <v>1</v>
      </c>
      <c r="I157">
        <f t="shared" si="19"/>
        <v>1</v>
      </c>
      <c r="J157">
        <f t="shared" si="20"/>
        <v>0</v>
      </c>
      <c r="K157">
        <f t="shared" si="21"/>
        <v>0</v>
      </c>
    </row>
    <row r="158" spans="1:11">
      <c r="A158" s="30">
        <v>46269</v>
      </c>
      <c r="B158">
        <f>Inputs!$G$44/30</f>
        <v>250.85245901639345</v>
      </c>
      <c r="C158">
        <f t="shared" si="22"/>
        <v>60373.409836065402</v>
      </c>
      <c r="D158">
        <f>Inputs!$G$46/30</f>
        <v>304.44262295081973</v>
      </c>
      <c r="E158">
        <f t="shared" si="17"/>
        <v>67810.737704918123</v>
      </c>
      <c r="F158">
        <f>Inputs!$G$48/30</f>
        <v>358.0491803278689</v>
      </c>
      <c r="G158">
        <f t="shared" si="18"/>
        <v>75247.131147541077</v>
      </c>
      <c r="H158">
        <v>1</v>
      </c>
      <c r="I158">
        <f t="shared" si="19"/>
        <v>1</v>
      </c>
      <c r="J158">
        <f t="shared" si="20"/>
        <v>0</v>
      </c>
      <c r="K158">
        <f t="shared" si="21"/>
        <v>0</v>
      </c>
    </row>
    <row r="159" spans="1:11">
      <c r="A159" s="30">
        <v>46270</v>
      </c>
      <c r="B159">
        <f>Inputs!$G$44/30</f>
        <v>250.85245901639345</v>
      </c>
      <c r="C159">
        <f t="shared" si="22"/>
        <v>60624.262295081797</v>
      </c>
      <c r="D159">
        <f>Inputs!$G$46/30</f>
        <v>304.44262295081973</v>
      </c>
      <c r="E159">
        <f t="shared" si="17"/>
        <v>68115.180327868948</v>
      </c>
      <c r="F159">
        <f>Inputs!$G$48/30</f>
        <v>358.0491803278689</v>
      </c>
      <c r="G159">
        <f t="shared" si="18"/>
        <v>75605.180327868948</v>
      </c>
      <c r="H159">
        <v>1</v>
      </c>
      <c r="I159">
        <f t="shared" si="19"/>
        <v>1</v>
      </c>
      <c r="J159">
        <f t="shared" si="20"/>
        <v>0</v>
      </c>
      <c r="K159">
        <f t="shared" si="21"/>
        <v>0</v>
      </c>
    </row>
    <row r="160" spans="1:11">
      <c r="A160" s="30">
        <v>46271</v>
      </c>
      <c r="B160">
        <f>Inputs!$G$44/30</f>
        <v>250.85245901639345</v>
      </c>
      <c r="C160">
        <f t="shared" si="22"/>
        <v>60875.114754098191</v>
      </c>
      <c r="D160">
        <f>Inputs!$G$46/30</f>
        <v>304.44262295081973</v>
      </c>
      <c r="E160">
        <f t="shared" si="17"/>
        <v>68419.622950819772</v>
      </c>
      <c r="F160">
        <f>Inputs!$G$48/30</f>
        <v>358.0491803278689</v>
      </c>
      <c r="G160">
        <f t="shared" si="18"/>
        <v>75963.229508196819</v>
      </c>
      <c r="H160">
        <v>1</v>
      </c>
      <c r="I160">
        <f t="shared" si="19"/>
        <v>1</v>
      </c>
      <c r="J160">
        <f t="shared" si="20"/>
        <v>0</v>
      </c>
      <c r="K160">
        <f t="shared" si="21"/>
        <v>0</v>
      </c>
    </row>
    <row r="161" spans="1:11">
      <c r="A161" s="30">
        <v>46272</v>
      </c>
      <c r="B161">
        <f>Inputs!$G$44/30</f>
        <v>250.85245901639345</v>
      </c>
      <c r="C161">
        <f t="shared" si="22"/>
        <v>61125.967213114585</v>
      </c>
      <c r="D161">
        <f>Inputs!$G$46/30</f>
        <v>304.44262295081973</v>
      </c>
      <c r="E161">
        <f t="shared" si="17"/>
        <v>68724.065573770597</v>
      </c>
      <c r="F161">
        <f>Inputs!$G$48/30</f>
        <v>358.0491803278689</v>
      </c>
      <c r="G161">
        <f t="shared" si="18"/>
        <v>76321.27868852469</v>
      </c>
      <c r="H161">
        <v>1</v>
      </c>
      <c r="I161">
        <f t="shared" si="19"/>
        <v>1</v>
      </c>
      <c r="J161">
        <f t="shared" si="20"/>
        <v>0</v>
      </c>
      <c r="K161">
        <f t="shared" si="21"/>
        <v>0</v>
      </c>
    </row>
    <row r="162" spans="1:11">
      <c r="A162" s="30">
        <v>46273</v>
      </c>
      <c r="B162">
        <f>Inputs!$G$44/30</f>
        <v>250.85245901639345</v>
      </c>
      <c r="C162">
        <f t="shared" si="22"/>
        <v>61376.81967213098</v>
      </c>
      <c r="D162">
        <f>Inputs!$G$46/30</f>
        <v>304.44262295081973</v>
      </c>
      <c r="E162">
        <f t="shared" si="17"/>
        <v>69028.508196721421</v>
      </c>
      <c r="F162">
        <f>Inputs!$G$48/30</f>
        <v>358.0491803278689</v>
      </c>
      <c r="G162">
        <f t="shared" si="18"/>
        <v>76679.327868852561</v>
      </c>
      <c r="H162">
        <v>1</v>
      </c>
      <c r="I162">
        <f t="shared" si="19"/>
        <v>1</v>
      </c>
      <c r="J162">
        <f t="shared" si="20"/>
        <v>0</v>
      </c>
      <c r="K162">
        <f t="shared" si="21"/>
        <v>0</v>
      </c>
    </row>
    <row r="163" spans="1:11">
      <c r="A163" s="30">
        <v>46274</v>
      </c>
      <c r="B163">
        <f>Inputs!$G$44/30</f>
        <v>250.85245901639345</v>
      </c>
      <c r="C163">
        <f t="shared" si="22"/>
        <v>61627.672131147374</v>
      </c>
      <c r="D163">
        <f>Inputs!$G$46/30</f>
        <v>304.44262295081973</v>
      </c>
      <c r="E163">
        <f t="shared" si="17"/>
        <v>69332.950819672245</v>
      </c>
      <c r="F163">
        <f>Inputs!$G$48/30</f>
        <v>358.0491803278689</v>
      </c>
      <c r="G163">
        <f t="shared" si="18"/>
        <v>77037.377049180432</v>
      </c>
      <c r="H163">
        <v>1</v>
      </c>
      <c r="I163">
        <f t="shared" si="19"/>
        <v>1</v>
      </c>
      <c r="J163">
        <f t="shared" si="20"/>
        <v>0</v>
      </c>
      <c r="K163">
        <f t="shared" si="21"/>
        <v>0</v>
      </c>
    </row>
    <row r="164" spans="1:11">
      <c r="A164" s="30">
        <v>46275</v>
      </c>
      <c r="B164">
        <f>Inputs!$G$44/30</f>
        <v>250.85245901639345</v>
      </c>
      <c r="C164">
        <f t="shared" si="22"/>
        <v>61878.524590163768</v>
      </c>
      <c r="D164">
        <f>Inputs!$G$46/30</f>
        <v>304.44262295081973</v>
      </c>
      <c r="E164">
        <f t="shared" si="17"/>
        <v>69637.39344262307</v>
      </c>
      <c r="F164">
        <f>Inputs!$G$48/30</f>
        <v>358.0491803278689</v>
      </c>
      <c r="G164">
        <f t="shared" si="18"/>
        <v>77395.426229508303</v>
      </c>
      <c r="H164">
        <v>1</v>
      </c>
      <c r="I164">
        <f t="shared" si="19"/>
        <v>1</v>
      </c>
      <c r="J164">
        <f t="shared" si="20"/>
        <v>0</v>
      </c>
      <c r="K164">
        <f t="shared" si="21"/>
        <v>0</v>
      </c>
    </row>
    <row r="165" spans="1:11">
      <c r="A165" s="30">
        <v>46276</v>
      </c>
      <c r="B165">
        <f>Inputs!$G$44/30</f>
        <v>250.85245901639345</v>
      </c>
      <c r="C165">
        <f t="shared" si="22"/>
        <v>62129.377049180162</v>
      </c>
      <c r="D165">
        <f>Inputs!$G$46/30</f>
        <v>304.44262295081973</v>
      </c>
      <c r="E165">
        <f t="shared" si="17"/>
        <v>69941.836065573894</v>
      </c>
      <c r="F165">
        <f>Inputs!$G$48/30</f>
        <v>358.0491803278689</v>
      </c>
      <c r="G165">
        <f t="shared" si="18"/>
        <v>77753.475409836174</v>
      </c>
      <c r="H165">
        <v>1</v>
      </c>
      <c r="I165">
        <f t="shared" si="19"/>
        <v>1</v>
      </c>
      <c r="J165">
        <f t="shared" si="20"/>
        <v>0</v>
      </c>
      <c r="K165">
        <f t="shared" si="21"/>
        <v>0</v>
      </c>
    </row>
    <row r="166" spans="1:11">
      <c r="A166" s="30">
        <v>46277</v>
      </c>
      <c r="B166">
        <f>Inputs!$G$44/30</f>
        <v>250.85245901639345</v>
      </c>
      <c r="C166">
        <f t="shared" si="22"/>
        <v>62380.229508196557</v>
      </c>
      <c r="D166">
        <f>Inputs!$G$46/30</f>
        <v>304.44262295081973</v>
      </c>
      <c r="E166">
        <f t="shared" si="17"/>
        <v>70246.278688524719</v>
      </c>
      <c r="F166">
        <f>Inputs!$G$48/30</f>
        <v>358.0491803278689</v>
      </c>
      <c r="G166">
        <f t="shared" si="18"/>
        <v>78111.524590164045</v>
      </c>
      <c r="H166">
        <v>1</v>
      </c>
      <c r="I166">
        <f t="shared" si="19"/>
        <v>1</v>
      </c>
      <c r="J166">
        <f t="shared" si="20"/>
        <v>0</v>
      </c>
      <c r="K166">
        <f t="shared" si="21"/>
        <v>0</v>
      </c>
    </row>
    <row r="167" spans="1:11">
      <c r="A167" s="30">
        <v>46278</v>
      </c>
      <c r="B167">
        <f>Inputs!$G$44/30</f>
        <v>250.85245901639345</v>
      </c>
      <c r="C167">
        <f t="shared" si="22"/>
        <v>62631.081967212951</v>
      </c>
      <c r="D167">
        <f>Inputs!$G$46/30</f>
        <v>304.44262295081973</v>
      </c>
      <c r="E167">
        <f t="shared" si="17"/>
        <v>70550.721311475543</v>
      </c>
      <c r="F167">
        <f>Inputs!$G$48/30</f>
        <v>358.0491803278689</v>
      </c>
      <c r="G167">
        <f t="shared" si="18"/>
        <v>78469.573770491916</v>
      </c>
      <c r="H167">
        <v>1</v>
      </c>
      <c r="I167">
        <f t="shared" si="19"/>
        <v>1</v>
      </c>
      <c r="J167">
        <f t="shared" si="20"/>
        <v>0</v>
      </c>
      <c r="K167">
        <f t="shared" si="21"/>
        <v>0</v>
      </c>
    </row>
    <row r="168" spans="1:11">
      <c r="A168" s="30">
        <v>46279</v>
      </c>
      <c r="B168">
        <f>Inputs!$G$44/30</f>
        <v>250.85245901639345</v>
      </c>
      <c r="C168">
        <f t="shared" si="22"/>
        <v>62881.934426229345</v>
      </c>
      <c r="D168">
        <f>Inputs!$G$46/30</f>
        <v>304.44262295081973</v>
      </c>
      <c r="E168">
        <f t="shared" si="17"/>
        <v>70855.163934426368</v>
      </c>
      <c r="F168">
        <f>Inputs!$G$48/30</f>
        <v>358.0491803278689</v>
      </c>
      <c r="G168">
        <f t="shared" si="18"/>
        <v>78827.622950819787</v>
      </c>
      <c r="H168">
        <v>1</v>
      </c>
      <c r="I168">
        <f t="shared" si="19"/>
        <v>1</v>
      </c>
      <c r="J168">
        <f t="shared" si="20"/>
        <v>0</v>
      </c>
      <c r="K168">
        <f t="shared" si="21"/>
        <v>0</v>
      </c>
    </row>
    <row r="169" spans="1:11">
      <c r="A169" s="30">
        <v>46280</v>
      </c>
      <c r="B169">
        <f>Inputs!$G$44/30</f>
        <v>250.85245901639345</v>
      </c>
      <c r="C169">
        <f t="shared" si="22"/>
        <v>63132.78688524574</v>
      </c>
      <c r="D169">
        <f>Inputs!$G$46/30</f>
        <v>304.44262295081973</v>
      </c>
      <c r="E169">
        <f t="shared" si="17"/>
        <v>71159.606557377192</v>
      </c>
      <c r="F169">
        <f>Inputs!$G$48/30</f>
        <v>358.0491803278689</v>
      </c>
      <c r="G169">
        <f t="shared" si="18"/>
        <v>79185.672131147658</v>
      </c>
      <c r="H169">
        <v>1</v>
      </c>
      <c r="I169">
        <f t="shared" si="19"/>
        <v>1</v>
      </c>
      <c r="J169">
        <f t="shared" si="20"/>
        <v>0</v>
      </c>
      <c r="K169">
        <f t="shared" si="21"/>
        <v>0</v>
      </c>
    </row>
    <row r="170" spans="1:11">
      <c r="A170" s="30">
        <v>46281</v>
      </c>
      <c r="B170">
        <f>Inputs!$G$44/30</f>
        <v>250.85245901639345</v>
      </c>
      <c r="C170">
        <f>B170+C169</f>
        <v>63383.639344262134</v>
      </c>
      <c r="D170">
        <f>Inputs!$G$46/30</f>
        <v>304.44262295081973</v>
      </c>
      <c r="E170">
        <f t="shared" ref="E170:E233" si="23">D170+E169</f>
        <v>71464.049180328017</v>
      </c>
      <c r="F170">
        <f>Inputs!$G$48/30</f>
        <v>358.0491803278689</v>
      </c>
      <c r="G170">
        <f t="shared" ref="G170:G233" si="24">F170+G169</f>
        <v>79543.721311475529</v>
      </c>
      <c r="H170">
        <v>1</v>
      </c>
      <c r="I170">
        <f t="shared" si="19"/>
        <v>0</v>
      </c>
      <c r="J170">
        <f t="shared" si="20"/>
        <v>0</v>
      </c>
      <c r="K170">
        <f t="shared" si="21"/>
        <v>0</v>
      </c>
    </row>
    <row r="171" spans="1:11">
      <c r="A171" s="30">
        <v>46282</v>
      </c>
      <c r="B171">
        <f>Inputs!$G$44/30</f>
        <v>250.85245901639345</v>
      </c>
      <c r="C171">
        <f>B171+C170</f>
        <v>63634.491803278528</v>
      </c>
      <c r="D171">
        <f>Inputs!$G$46/30</f>
        <v>304.44262295081973</v>
      </c>
      <c r="E171">
        <f>D171+E170</f>
        <v>71768.491803278841</v>
      </c>
      <c r="F171">
        <f>Inputs!$G$48/30</f>
        <v>358.0491803278689</v>
      </c>
      <c r="G171">
        <f>F171+G170</f>
        <v>79901.7704918034</v>
      </c>
      <c r="H171">
        <v>1</v>
      </c>
      <c r="I171">
        <f t="shared" si="19"/>
        <v>0</v>
      </c>
      <c r="J171">
        <f t="shared" si="20"/>
        <v>0</v>
      </c>
      <c r="K171">
        <f t="shared" si="21"/>
        <v>0</v>
      </c>
    </row>
    <row r="172" spans="1:11">
      <c r="A172" s="30">
        <v>46283</v>
      </c>
      <c r="B172">
        <f>Inputs!$G$44/30</f>
        <v>250.85245901639345</v>
      </c>
      <c r="C172">
        <f t="shared" si="22"/>
        <v>63885.344262294922</v>
      </c>
      <c r="D172">
        <f>Inputs!$G$46/30</f>
        <v>304.44262295081973</v>
      </c>
      <c r="E172">
        <f t="shared" si="23"/>
        <v>72072.934426229665</v>
      </c>
      <c r="F172">
        <f>Inputs!$G$48/30</f>
        <v>358.0491803278689</v>
      </c>
      <c r="G172">
        <f t="shared" si="24"/>
        <v>80259.819672131271</v>
      </c>
      <c r="H172">
        <v>1</v>
      </c>
      <c r="I172">
        <f t="shared" si="19"/>
        <v>0</v>
      </c>
      <c r="J172">
        <f t="shared" si="20"/>
        <v>0</v>
      </c>
      <c r="K172">
        <f t="shared" si="21"/>
        <v>0</v>
      </c>
    </row>
    <row r="173" spans="1:11">
      <c r="A173" s="30">
        <v>46284</v>
      </c>
      <c r="B173">
        <f>Inputs!$G$44/30</f>
        <v>250.85245901639345</v>
      </c>
      <c r="C173">
        <f t="shared" si="22"/>
        <v>64136.196721311317</v>
      </c>
      <c r="D173">
        <f>Inputs!$G$46/30</f>
        <v>304.44262295081973</v>
      </c>
      <c r="E173">
        <f t="shared" si="23"/>
        <v>72377.37704918049</v>
      </c>
      <c r="F173">
        <f>Inputs!$G$48/30</f>
        <v>358.0491803278689</v>
      </c>
      <c r="G173">
        <f t="shared" si="24"/>
        <v>80617.868852459142</v>
      </c>
      <c r="H173">
        <v>1</v>
      </c>
      <c r="I173">
        <f t="shared" si="19"/>
        <v>0</v>
      </c>
      <c r="J173">
        <f t="shared" si="20"/>
        <v>0</v>
      </c>
      <c r="K173">
        <f t="shared" si="21"/>
        <v>0</v>
      </c>
    </row>
    <row r="174" spans="1:11">
      <c r="A174" s="30">
        <v>46285</v>
      </c>
      <c r="B174">
        <f>Inputs!$G$44/30</f>
        <v>250.85245901639345</v>
      </c>
      <c r="C174">
        <f t="shared" si="22"/>
        <v>64387.049180327711</v>
      </c>
      <c r="D174">
        <f>Inputs!$G$46/30</f>
        <v>304.44262295081973</v>
      </c>
      <c r="E174">
        <f t="shared" si="23"/>
        <v>72681.819672131314</v>
      </c>
      <c r="F174">
        <f>Inputs!$G$48/30</f>
        <v>358.0491803278689</v>
      </c>
      <c r="G174">
        <f t="shared" si="24"/>
        <v>80975.918032787013</v>
      </c>
      <c r="H174">
        <v>1</v>
      </c>
      <c r="I174">
        <f t="shared" si="19"/>
        <v>0</v>
      </c>
      <c r="J174">
        <f t="shared" si="20"/>
        <v>0</v>
      </c>
      <c r="K174">
        <f t="shared" si="21"/>
        <v>0</v>
      </c>
    </row>
    <row r="175" spans="1:11">
      <c r="A175" s="30">
        <v>46286</v>
      </c>
      <c r="B175">
        <f>Inputs!$G$44/30</f>
        <v>250.85245901639345</v>
      </c>
      <c r="C175">
        <f t="shared" si="22"/>
        <v>64637.901639344105</v>
      </c>
      <c r="D175">
        <f>Inputs!$G$46/30</f>
        <v>304.44262295081973</v>
      </c>
      <c r="E175">
        <f t="shared" si="23"/>
        <v>72986.262295082139</v>
      </c>
      <c r="F175">
        <f>Inputs!$G$48/30</f>
        <v>358.0491803278689</v>
      </c>
      <c r="G175">
        <f t="shared" si="24"/>
        <v>81333.967213114884</v>
      </c>
      <c r="H175">
        <v>1</v>
      </c>
      <c r="I175">
        <f t="shared" si="19"/>
        <v>0</v>
      </c>
      <c r="J175">
        <f t="shared" si="20"/>
        <v>0</v>
      </c>
      <c r="K175">
        <f t="shared" si="21"/>
        <v>0</v>
      </c>
    </row>
    <row r="176" spans="1:11">
      <c r="A176" s="30">
        <v>46287</v>
      </c>
      <c r="B176">
        <f>Inputs!$G$44/30</f>
        <v>250.85245901639345</v>
      </c>
      <c r="C176">
        <f t="shared" si="22"/>
        <v>64888.754098360499</v>
      </c>
      <c r="D176">
        <f>Inputs!$G$46/30</f>
        <v>304.44262295081973</v>
      </c>
      <c r="E176">
        <f t="shared" si="23"/>
        <v>73290.704918032963</v>
      </c>
      <c r="F176">
        <f>Inputs!$G$48/30</f>
        <v>358.0491803278689</v>
      </c>
      <c r="G176">
        <f t="shared" si="24"/>
        <v>81692.016393442755</v>
      </c>
      <c r="H176">
        <v>1</v>
      </c>
      <c r="I176">
        <f t="shared" si="19"/>
        <v>0</v>
      </c>
      <c r="J176">
        <f t="shared" si="20"/>
        <v>0</v>
      </c>
      <c r="K176">
        <f t="shared" si="21"/>
        <v>0</v>
      </c>
    </row>
    <row r="177" spans="1:11">
      <c r="A177" s="30">
        <v>46288</v>
      </c>
      <c r="B177">
        <f>Inputs!$G$44/30</f>
        <v>250.85245901639345</v>
      </c>
      <c r="C177">
        <f t="shared" si="22"/>
        <v>65139.606557376894</v>
      </c>
      <c r="D177">
        <f>Inputs!$G$46/30</f>
        <v>304.44262295081973</v>
      </c>
      <c r="E177">
        <f t="shared" si="23"/>
        <v>73595.147540983788</v>
      </c>
      <c r="F177">
        <f>Inputs!$G$48/30</f>
        <v>358.0491803278689</v>
      </c>
      <c r="G177">
        <f t="shared" si="24"/>
        <v>82050.065573770626</v>
      </c>
      <c r="H177">
        <v>1</v>
      </c>
      <c r="I177">
        <f t="shared" si="19"/>
        <v>0</v>
      </c>
      <c r="J177">
        <f t="shared" si="20"/>
        <v>0</v>
      </c>
      <c r="K177">
        <f t="shared" si="21"/>
        <v>0</v>
      </c>
    </row>
    <row r="178" spans="1:11">
      <c r="A178" s="30">
        <v>46289</v>
      </c>
      <c r="B178">
        <f>Inputs!$G$44/30</f>
        <v>250.85245901639345</v>
      </c>
      <c r="C178">
        <f t="shared" si="22"/>
        <v>65390.459016393288</v>
      </c>
      <c r="D178">
        <f>Inputs!$G$46/30</f>
        <v>304.44262295081973</v>
      </c>
      <c r="E178">
        <f t="shared" si="23"/>
        <v>73899.590163934612</v>
      </c>
      <c r="F178">
        <f>Inputs!$G$48/30</f>
        <v>358.0491803278689</v>
      </c>
      <c r="G178">
        <f t="shared" si="24"/>
        <v>82408.114754098497</v>
      </c>
      <c r="H178">
        <v>1</v>
      </c>
      <c r="I178">
        <f t="shared" si="19"/>
        <v>0</v>
      </c>
      <c r="J178">
        <f t="shared" si="20"/>
        <v>0</v>
      </c>
      <c r="K178">
        <f t="shared" si="21"/>
        <v>0</v>
      </c>
    </row>
    <row r="179" spans="1:11">
      <c r="A179" s="30">
        <v>46290</v>
      </c>
      <c r="B179">
        <f>Inputs!$G$44/30</f>
        <v>250.85245901639345</v>
      </c>
      <c r="C179">
        <f t="shared" si="22"/>
        <v>65641.311475409675</v>
      </c>
      <c r="D179">
        <f>Inputs!$G$46/30</f>
        <v>304.44262295081973</v>
      </c>
      <c r="E179">
        <f t="shared" si="23"/>
        <v>74204.032786885437</v>
      </c>
      <c r="F179">
        <f>Inputs!$G$48/30</f>
        <v>358.0491803278689</v>
      </c>
      <c r="G179">
        <f t="shared" si="24"/>
        <v>82766.163934426368</v>
      </c>
      <c r="H179">
        <v>1</v>
      </c>
      <c r="I179">
        <f t="shared" si="19"/>
        <v>0</v>
      </c>
      <c r="J179">
        <f t="shared" si="20"/>
        <v>0</v>
      </c>
      <c r="K179">
        <f t="shared" si="21"/>
        <v>0</v>
      </c>
    </row>
    <row r="180" spans="1:11">
      <c r="A180" s="30">
        <v>46291</v>
      </c>
      <c r="B180">
        <f>Inputs!$G$44/30</f>
        <v>250.85245901639345</v>
      </c>
      <c r="C180">
        <f t="shared" si="22"/>
        <v>65892.163934426062</v>
      </c>
      <c r="D180">
        <f>Inputs!$G$46/30</f>
        <v>304.44262295081973</v>
      </c>
      <c r="E180">
        <f t="shared" si="23"/>
        <v>74508.475409836261</v>
      </c>
      <c r="F180">
        <f>Inputs!$G$48/30</f>
        <v>358.0491803278689</v>
      </c>
      <c r="G180">
        <f t="shared" si="24"/>
        <v>83124.213114754239</v>
      </c>
      <c r="H180">
        <v>1</v>
      </c>
      <c r="I180">
        <f t="shared" si="19"/>
        <v>0</v>
      </c>
      <c r="J180">
        <f t="shared" si="20"/>
        <v>0</v>
      </c>
      <c r="K180">
        <f t="shared" si="21"/>
        <v>0</v>
      </c>
    </row>
    <row r="181" spans="1:11">
      <c r="A181" s="30">
        <v>46292</v>
      </c>
      <c r="B181">
        <f>Inputs!$G$44/30</f>
        <v>250.85245901639345</v>
      </c>
      <c r="C181">
        <f t="shared" si="22"/>
        <v>66143.016393442449</v>
      </c>
      <c r="D181">
        <f>Inputs!$G$46/30</f>
        <v>304.44262295081973</v>
      </c>
      <c r="E181">
        <f t="shared" si="23"/>
        <v>74812.918032787085</v>
      </c>
      <c r="F181">
        <f>Inputs!$G$48/30</f>
        <v>358.0491803278689</v>
      </c>
      <c r="G181">
        <f t="shared" si="24"/>
        <v>83482.26229508211</v>
      </c>
      <c r="H181">
        <v>1</v>
      </c>
      <c r="I181">
        <f t="shared" si="19"/>
        <v>0</v>
      </c>
      <c r="J181">
        <f t="shared" si="20"/>
        <v>0</v>
      </c>
      <c r="K181">
        <f t="shared" si="21"/>
        <v>0</v>
      </c>
    </row>
    <row r="182" spans="1:11">
      <c r="A182" s="30">
        <v>46293</v>
      </c>
      <c r="B182">
        <f>Inputs!$G$44/30</f>
        <v>250.85245901639345</v>
      </c>
      <c r="C182">
        <f t="shared" si="22"/>
        <v>66393.868852458836</v>
      </c>
      <c r="D182">
        <f>Inputs!$G$46/30</f>
        <v>304.44262295081973</v>
      </c>
      <c r="E182">
        <f t="shared" si="23"/>
        <v>75117.36065573791</v>
      </c>
      <c r="F182">
        <f>Inputs!$G$48/30</f>
        <v>358.0491803278689</v>
      </c>
      <c r="G182">
        <f t="shared" si="24"/>
        <v>83840.311475409981</v>
      </c>
      <c r="H182">
        <v>1</v>
      </c>
      <c r="I182">
        <f t="shared" si="19"/>
        <v>0</v>
      </c>
      <c r="J182">
        <f t="shared" si="20"/>
        <v>0</v>
      </c>
      <c r="K182">
        <f t="shared" si="21"/>
        <v>0</v>
      </c>
    </row>
    <row r="183" spans="1:11">
      <c r="A183" s="30">
        <v>46294</v>
      </c>
      <c r="B183">
        <f>Inputs!$G$44/30</f>
        <v>250.85245901639345</v>
      </c>
      <c r="C183">
        <f t="shared" si="22"/>
        <v>66644.721311475223</v>
      </c>
      <c r="D183">
        <f>Inputs!$G$46/30</f>
        <v>304.44262295081973</v>
      </c>
      <c r="E183">
        <f t="shared" si="23"/>
        <v>75421.803278688734</v>
      </c>
      <c r="F183">
        <f>Inputs!$G$48/30</f>
        <v>358.0491803278689</v>
      </c>
      <c r="G183">
        <f t="shared" si="24"/>
        <v>84198.360655737852</v>
      </c>
      <c r="H183">
        <v>1</v>
      </c>
      <c r="I183">
        <f t="shared" si="19"/>
        <v>0</v>
      </c>
      <c r="J183">
        <f t="shared" si="20"/>
        <v>0</v>
      </c>
      <c r="K183">
        <f t="shared" si="21"/>
        <v>0</v>
      </c>
    </row>
    <row r="184" spans="1:11">
      <c r="A184" s="30">
        <v>46295</v>
      </c>
      <c r="B184">
        <f>Inputs!$G$44/30</f>
        <v>250.85245901639345</v>
      </c>
      <c r="C184">
        <f t="shared" si="22"/>
        <v>66895.57377049161</v>
      </c>
      <c r="D184">
        <f>Inputs!$G$46/30</f>
        <v>304.44262295081973</v>
      </c>
      <c r="E184">
        <f t="shared" si="23"/>
        <v>75726.245901639559</v>
      </c>
      <c r="F184">
        <f>Inputs!$G$48/30</f>
        <v>358.0491803278689</v>
      </c>
      <c r="G184">
        <f t="shared" si="24"/>
        <v>84556.409836065723</v>
      </c>
      <c r="H184">
        <v>1</v>
      </c>
      <c r="I184">
        <f t="shared" si="19"/>
        <v>0</v>
      </c>
      <c r="J184">
        <f t="shared" si="20"/>
        <v>0</v>
      </c>
      <c r="K184">
        <f t="shared" si="21"/>
        <v>0</v>
      </c>
    </row>
    <row r="185" spans="1:11">
      <c r="A185" s="30">
        <v>46296</v>
      </c>
      <c r="B185">
        <f>Inputs!$H$44/31</f>
        <v>250.85245901639342</v>
      </c>
      <c r="C185">
        <f t="shared" ref="C185:C216" si="25">B185+C184</f>
        <v>67146.426229507997</v>
      </c>
      <c r="D185">
        <f>Inputs!$H$46/31</f>
        <v>304.44262295081967</v>
      </c>
      <c r="E185">
        <f t="shared" si="23"/>
        <v>76030.688524590383</v>
      </c>
      <c r="F185">
        <f>Inputs!$H$48/31</f>
        <v>358.04918032786884</v>
      </c>
      <c r="G185">
        <f t="shared" si="24"/>
        <v>84914.459016393594</v>
      </c>
      <c r="H185">
        <v>1</v>
      </c>
      <c r="I185">
        <f t="shared" si="19"/>
        <v>0</v>
      </c>
      <c r="J185">
        <f t="shared" si="20"/>
        <v>0</v>
      </c>
      <c r="K185">
        <f t="shared" si="21"/>
        <v>0</v>
      </c>
    </row>
    <row r="186" spans="1:11">
      <c r="A186" s="30">
        <v>46297</v>
      </c>
      <c r="B186">
        <f>Inputs!$H$44/31</f>
        <v>250.85245901639342</v>
      </c>
      <c r="C186">
        <f t="shared" si="25"/>
        <v>67397.278688524384</v>
      </c>
      <c r="D186">
        <f>Inputs!$H$46/31</f>
        <v>304.44262295081967</v>
      </c>
      <c r="E186">
        <f t="shared" si="23"/>
        <v>76335.131147541208</v>
      </c>
      <c r="F186">
        <f>Inputs!$H$48/31</f>
        <v>358.04918032786884</v>
      </c>
      <c r="G186">
        <f t="shared" si="24"/>
        <v>85272.508196721465</v>
      </c>
      <c r="H186">
        <v>1</v>
      </c>
      <c r="I186">
        <f t="shared" si="19"/>
        <v>0</v>
      </c>
      <c r="J186">
        <f t="shared" si="20"/>
        <v>0</v>
      </c>
      <c r="K186">
        <f t="shared" si="21"/>
        <v>0</v>
      </c>
    </row>
    <row r="187" spans="1:11">
      <c r="A187" s="30">
        <v>46298</v>
      </c>
      <c r="B187">
        <f>Inputs!$H$44/31</f>
        <v>250.85245901639342</v>
      </c>
      <c r="C187">
        <f t="shared" si="25"/>
        <v>67648.131147540771</v>
      </c>
      <c r="D187">
        <f>Inputs!$H$46/31</f>
        <v>304.44262295081967</v>
      </c>
      <c r="E187">
        <f t="shared" si="23"/>
        <v>76639.573770492032</v>
      </c>
      <c r="F187">
        <f>Inputs!$H$48/31</f>
        <v>358.04918032786884</v>
      </c>
      <c r="G187">
        <f t="shared" si="24"/>
        <v>85630.557377049336</v>
      </c>
      <c r="H187">
        <v>1</v>
      </c>
      <c r="I187">
        <f t="shared" si="19"/>
        <v>0</v>
      </c>
      <c r="J187">
        <f t="shared" si="20"/>
        <v>0</v>
      </c>
      <c r="K187">
        <f t="shared" si="21"/>
        <v>0</v>
      </c>
    </row>
    <row r="188" spans="1:11">
      <c r="A188" s="30">
        <v>46299</v>
      </c>
      <c r="B188">
        <f>Inputs!$H$44/31</f>
        <v>250.85245901639342</v>
      </c>
      <c r="C188">
        <f t="shared" si="25"/>
        <v>67898.983606557158</v>
      </c>
      <c r="D188">
        <f>Inputs!$H$46/31</f>
        <v>304.44262295081967</v>
      </c>
      <c r="E188">
        <f t="shared" si="23"/>
        <v>76944.016393442856</v>
      </c>
      <c r="F188">
        <f>Inputs!$H$48/31</f>
        <v>358.04918032786884</v>
      </c>
      <c r="G188">
        <f t="shared" si="24"/>
        <v>85988.606557377207</v>
      </c>
      <c r="H188">
        <v>1</v>
      </c>
      <c r="I188">
        <f t="shared" si="19"/>
        <v>0</v>
      </c>
      <c r="J188">
        <f t="shared" si="20"/>
        <v>0</v>
      </c>
      <c r="K188">
        <f t="shared" si="21"/>
        <v>0</v>
      </c>
    </row>
    <row r="189" spans="1:11">
      <c r="A189" s="30">
        <v>46300</v>
      </c>
      <c r="B189">
        <f>Inputs!$H$44/31</f>
        <v>250.85245901639342</v>
      </c>
      <c r="C189">
        <f t="shared" si="25"/>
        <v>68149.836065573545</v>
      </c>
      <c r="D189">
        <f>Inputs!$H$46/31</f>
        <v>304.44262295081967</v>
      </c>
      <c r="E189">
        <f t="shared" si="23"/>
        <v>77248.459016393681</v>
      </c>
      <c r="F189">
        <f>Inputs!$H$48/31</f>
        <v>358.04918032786884</v>
      </c>
      <c r="G189">
        <f t="shared" si="24"/>
        <v>86346.655737705078</v>
      </c>
      <c r="H189">
        <v>1</v>
      </c>
      <c r="I189">
        <f t="shared" si="19"/>
        <v>0</v>
      </c>
      <c r="J189">
        <f t="shared" si="20"/>
        <v>0</v>
      </c>
      <c r="K189">
        <f t="shared" si="21"/>
        <v>0</v>
      </c>
    </row>
    <row r="190" spans="1:11">
      <c r="A190" s="30">
        <v>46301</v>
      </c>
      <c r="B190">
        <f>Inputs!$H$44/31</f>
        <v>250.85245901639342</v>
      </c>
      <c r="C190">
        <f t="shared" si="25"/>
        <v>68400.688524589932</v>
      </c>
      <c r="D190">
        <f>Inputs!$H$46/31</f>
        <v>304.44262295081967</v>
      </c>
      <c r="E190">
        <f t="shared" si="23"/>
        <v>77552.901639344505</v>
      </c>
      <c r="F190">
        <f>Inputs!$H$48/31</f>
        <v>358.04918032786884</v>
      </c>
      <c r="G190">
        <f t="shared" si="24"/>
        <v>86704.704918032949</v>
      </c>
      <c r="H190">
        <v>1</v>
      </c>
      <c r="I190">
        <f t="shared" si="19"/>
        <v>0</v>
      </c>
      <c r="J190">
        <f t="shared" si="20"/>
        <v>0</v>
      </c>
      <c r="K190">
        <f t="shared" si="21"/>
        <v>0</v>
      </c>
    </row>
    <row r="191" spans="1:11">
      <c r="A191" s="30">
        <v>46302</v>
      </c>
      <c r="B191">
        <f>Inputs!$H$44/31</f>
        <v>250.85245901639342</v>
      </c>
      <c r="C191">
        <f t="shared" si="25"/>
        <v>68651.540983606319</v>
      </c>
      <c r="D191">
        <f>Inputs!$H$46/31</f>
        <v>304.44262295081967</v>
      </c>
      <c r="E191">
        <f t="shared" si="23"/>
        <v>77857.34426229533</v>
      </c>
      <c r="F191">
        <f>Inputs!$H$48/31</f>
        <v>358.04918032786884</v>
      </c>
      <c r="G191">
        <f t="shared" si="24"/>
        <v>87062.75409836082</v>
      </c>
      <c r="H191">
        <v>1</v>
      </c>
      <c r="I191">
        <f t="shared" si="19"/>
        <v>0</v>
      </c>
      <c r="J191">
        <f t="shared" si="20"/>
        <v>0</v>
      </c>
      <c r="K191">
        <f t="shared" si="21"/>
        <v>0</v>
      </c>
    </row>
    <row r="192" spans="1:11">
      <c r="A192" s="30">
        <v>46303</v>
      </c>
      <c r="B192">
        <f>Inputs!$H$44/31</f>
        <v>250.85245901639342</v>
      </c>
      <c r="C192">
        <f t="shared" si="25"/>
        <v>68902.393442622706</v>
      </c>
      <c r="D192">
        <f>Inputs!$H$46/31</f>
        <v>304.44262295081967</v>
      </c>
      <c r="E192">
        <f t="shared" si="23"/>
        <v>78161.786885246154</v>
      </c>
      <c r="F192">
        <f>Inputs!$H$48/31</f>
        <v>358.04918032786884</v>
      </c>
      <c r="G192">
        <f t="shared" si="24"/>
        <v>87420.803278688691</v>
      </c>
      <c r="H192">
        <v>1</v>
      </c>
      <c r="I192">
        <f t="shared" si="19"/>
        <v>0</v>
      </c>
      <c r="J192">
        <f t="shared" si="20"/>
        <v>0</v>
      </c>
      <c r="K192">
        <f t="shared" si="21"/>
        <v>0</v>
      </c>
    </row>
    <row r="193" spans="1:11">
      <c r="A193" s="30">
        <v>46304</v>
      </c>
      <c r="B193">
        <f>Inputs!$H$44/31</f>
        <v>250.85245901639342</v>
      </c>
      <c r="C193">
        <f t="shared" si="25"/>
        <v>69153.245901639093</v>
      </c>
      <c r="D193">
        <f>Inputs!$H$46/31</f>
        <v>304.44262295081967</v>
      </c>
      <c r="E193">
        <f t="shared" si="23"/>
        <v>78466.229508196979</v>
      </c>
      <c r="F193">
        <f>Inputs!$H$48/31</f>
        <v>358.04918032786884</v>
      </c>
      <c r="G193">
        <f t="shared" si="24"/>
        <v>87778.852459016562</v>
      </c>
      <c r="H193">
        <v>1</v>
      </c>
      <c r="I193">
        <f t="shared" si="19"/>
        <v>0</v>
      </c>
      <c r="J193">
        <f t="shared" si="20"/>
        <v>0</v>
      </c>
      <c r="K193">
        <f t="shared" si="21"/>
        <v>0</v>
      </c>
    </row>
    <row r="194" spans="1:11">
      <c r="A194" s="30">
        <v>46305</v>
      </c>
      <c r="B194">
        <f>Inputs!$H$44/31</f>
        <v>250.85245901639342</v>
      </c>
      <c r="C194">
        <f t="shared" si="25"/>
        <v>69404.09836065548</v>
      </c>
      <c r="D194">
        <f>Inputs!$H$46/31</f>
        <v>304.44262295081967</v>
      </c>
      <c r="E194">
        <f t="shared" si="23"/>
        <v>78770.672131147803</v>
      </c>
      <c r="F194">
        <f>Inputs!$H$48/31</f>
        <v>358.04918032786884</v>
      </c>
      <c r="G194">
        <f t="shared" si="24"/>
        <v>88136.901639344433</v>
      </c>
      <c r="H194">
        <v>1</v>
      </c>
      <c r="I194">
        <f t="shared" si="19"/>
        <v>0</v>
      </c>
      <c r="J194">
        <f t="shared" si="20"/>
        <v>0</v>
      </c>
      <c r="K194">
        <f t="shared" si="21"/>
        <v>0</v>
      </c>
    </row>
    <row r="195" spans="1:11">
      <c r="A195" s="30">
        <v>46306</v>
      </c>
      <c r="B195">
        <f>Inputs!$H$44/31</f>
        <v>250.85245901639342</v>
      </c>
      <c r="C195">
        <f t="shared" si="25"/>
        <v>69654.950819671867</v>
      </c>
      <c r="D195">
        <f>Inputs!$H$46/31</f>
        <v>304.44262295081967</v>
      </c>
      <c r="E195">
        <f t="shared" si="23"/>
        <v>79075.114754098628</v>
      </c>
      <c r="F195">
        <f>Inputs!$H$48/31</f>
        <v>358.04918032786884</v>
      </c>
      <c r="G195">
        <f t="shared" si="24"/>
        <v>88494.950819672304</v>
      </c>
      <c r="H195">
        <v>1</v>
      </c>
      <c r="I195">
        <f t="shared" ref="I195:I258" si="26">IF(AND(C195&lt;=63143,B195&lt;&gt;0),1,0)</f>
        <v>0</v>
      </c>
      <c r="J195">
        <f t="shared" ref="J195:J258" si="27">IF(AND(E195&lt;=63143,D195&lt;&gt;0),1,0)</f>
        <v>0</v>
      </c>
      <c r="K195">
        <f t="shared" ref="K195:K258" si="28">IF(AND(G195&lt;=63143,F195&lt;&gt;0),1,0)</f>
        <v>0</v>
      </c>
    </row>
    <row r="196" spans="1:11">
      <c r="A196" s="30">
        <v>46307</v>
      </c>
      <c r="B196">
        <f>Inputs!$H$44/31</f>
        <v>250.85245901639342</v>
      </c>
      <c r="C196">
        <f t="shared" si="25"/>
        <v>69905.803278688254</v>
      </c>
      <c r="D196">
        <f>Inputs!$H$46/31</f>
        <v>304.44262295081967</v>
      </c>
      <c r="E196">
        <f t="shared" si="23"/>
        <v>79379.557377049452</v>
      </c>
      <c r="F196">
        <f>Inputs!$H$48/31</f>
        <v>358.04918032786884</v>
      </c>
      <c r="G196">
        <f t="shared" si="24"/>
        <v>88853.000000000175</v>
      </c>
      <c r="H196">
        <v>1</v>
      </c>
      <c r="I196">
        <f t="shared" si="26"/>
        <v>0</v>
      </c>
      <c r="J196">
        <f t="shared" si="27"/>
        <v>0</v>
      </c>
      <c r="K196">
        <f t="shared" si="28"/>
        <v>0</v>
      </c>
    </row>
    <row r="197" spans="1:11">
      <c r="A197" s="30">
        <v>46308</v>
      </c>
      <c r="B197">
        <f>Inputs!$H$44/31</f>
        <v>250.85245901639342</v>
      </c>
      <c r="C197">
        <f t="shared" si="25"/>
        <v>70156.655737704641</v>
      </c>
      <c r="D197">
        <f>Inputs!$H$46/31</f>
        <v>304.44262295081967</v>
      </c>
      <c r="E197">
        <f t="shared" si="23"/>
        <v>79684.000000000276</v>
      </c>
      <c r="F197">
        <f>Inputs!$H$48/31</f>
        <v>358.04918032786884</v>
      </c>
      <c r="G197">
        <f t="shared" si="24"/>
        <v>89211.049180328046</v>
      </c>
      <c r="H197">
        <v>1</v>
      </c>
      <c r="I197">
        <f t="shared" si="26"/>
        <v>0</v>
      </c>
      <c r="J197">
        <f t="shared" si="27"/>
        <v>0</v>
      </c>
      <c r="K197">
        <f t="shared" si="28"/>
        <v>0</v>
      </c>
    </row>
    <row r="198" spans="1:11">
      <c r="A198" s="30">
        <v>46309</v>
      </c>
      <c r="B198">
        <f>Inputs!$H$44/31</f>
        <v>250.85245901639342</v>
      </c>
      <c r="C198">
        <f t="shared" si="25"/>
        <v>70407.508196721028</v>
      </c>
      <c r="D198">
        <f>Inputs!$H$46/31</f>
        <v>304.44262295081967</v>
      </c>
      <c r="E198">
        <f t="shared" si="23"/>
        <v>79988.442622951101</v>
      </c>
      <c r="F198">
        <f>Inputs!$H$48/31</f>
        <v>358.04918032786884</v>
      </c>
      <c r="G198">
        <f t="shared" si="24"/>
        <v>89569.098360655917</v>
      </c>
      <c r="H198">
        <v>1</v>
      </c>
      <c r="I198">
        <f t="shared" si="26"/>
        <v>0</v>
      </c>
      <c r="J198">
        <f t="shared" si="27"/>
        <v>0</v>
      </c>
      <c r="K198">
        <f t="shared" si="28"/>
        <v>0</v>
      </c>
    </row>
    <row r="199" spans="1:11">
      <c r="A199" s="30">
        <v>46310</v>
      </c>
      <c r="B199">
        <f>Inputs!$H$44/31</f>
        <v>250.85245901639342</v>
      </c>
      <c r="C199">
        <f t="shared" si="25"/>
        <v>70658.360655737415</v>
      </c>
      <c r="D199">
        <f>Inputs!$H$46/31</f>
        <v>304.44262295081967</v>
      </c>
      <c r="E199">
        <f t="shared" si="23"/>
        <v>80292.885245901925</v>
      </c>
      <c r="F199">
        <f>Inputs!$H$48/31</f>
        <v>358.04918032786884</v>
      </c>
      <c r="G199">
        <f t="shared" si="24"/>
        <v>89927.147540983788</v>
      </c>
      <c r="H199">
        <v>1</v>
      </c>
      <c r="I199">
        <f t="shared" si="26"/>
        <v>0</v>
      </c>
      <c r="J199">
        <f t="shared" si="27"/>
        <v>0</v>
      </c>
      <c r="K199">
        <f t="shared" si="28"/>
        <v>0</v>
      </c>
    </row>
    <row r="200" spans="1:11">
      <c r="A200" s="30">
        <v>46311</v>
      </c>
      <c r="B200">
        <f>Inputs!$H$44/31</f>
        <v>250.85245901639342</v>
      </c>
      <c r="C200">
        <f t="shared" si="25"/>
        <v>70909.213114753802</v>
      </c>
      <c r="D200">
        <f>Inputs!$H$46/31</f>
        <v>304.44262295081967</v>
      </c>
      <c r="E200">
        <f t="shared" si="23"/>
        <v>80597.32786885275</v>
      </c>
      <c r="F200">
        <f>Inputs!$H$48/31</f>
        <v>358.04918032786884</v>
      </c>
      <c r="G200">
        <f t="shared" si="24"/>
        <v>90285.196721311659</v>
      </c>
      <c r="H200">
        <v>1</v>
      </c>
      <c r="I200">
        <f t="shared" si="26"/>
        <v>0</v>
      </c>
      <c r="J200">
        <f t="shared" si="27"/>
        <v>0</v>
      </c>
      <c r="K200">
        <f t="shared" si="28"/>
        <v>0</v>
      </c>
    </row>
    <row r="201" spans="1:11">
      <c r="A201" s="30">
        <v>46312</v>
      </c>
      <c r="B201">
        <f>Inputs!$H$44/31</f>
        <v>250.85245901639342</v>
      </c>
      <c r="C201">
        <f t="shared" si="25"/>
        <v>71160.065573770189</v>
      </c>
      <c r="D201">
        <f>Inputs!$H$46/31</f>
        <v>304.44262295081967</v>
      </c>
      <c r="E201">
        <f t="shared" si="23"/>
        <v>80901.770491803574</v>
      </c>
      <c r="F201">
        <f>Inputs!$H$48/31</f>
        <v>358.04918032786884</v>
      </c>
      <c r="G201">
        <f t="shared" si="24"/>
        <v>90643.24590163953</v>
      </c>
      <c r="H201">
        <v>1</v>
      </c>
      <c r="I201">
        <f t="shared" si="26"/>
        <v>0</v>
      </c>
      <c r="J201">
        <f t="shared" si="27"/>
        <v>0</v>
      </c>
      <c r="K201">
        <f t="shared" si="28"/>
        <v>0</v>
      </c>
    </row>
    <row r="202" spans="1:11">
      <c r="A202" s="30">
        <v>46313</v>
      </c>
      <c r="B202">
        <f>Inputs!$H$44/31</f>
        <v>250.85245901639342</v>
      </c>
      <c r="C202">
        <f t="shared" si="25"/>
        <v>71410.918032786576</v>
      </c>
      <c r="D202">
        <f>Inputs!$H$46/31</f>
        <v>304.44262295081967</v>
      </c>
      <c r="E202">
        <f t="shared" si="23"/>
        <v>81206.213114754399</v>
      </c>
      <c r="F202">
        <f>Inputs!$H$48/31</f>
        <v>358.04918032786884</v>
      </c>
      <c r="G202">
        <f t="shared" si="24"/>
        <v>91001.295081967401</v>
      </c>
      <c r="H202">
        <v>1</v>
      </c>
      <c r="I202">
        <f t="shared" si="26"/>
        <v>0</v>
      </c>
      <c r="J202">
        <f t="shared" si="27"/>
        <v>0</v>
      </c>
      <c r="K202">
        <f t="shared" si="28"/>
        <v>0</v>
      </c>
    </row>
    <row r="203" spans="1:11">
      <c r="A203" s="30">
        <v>46314</v>
      </c>
      <c r="B203">
        <f>Inputs!$H$44/31</f>
        <v>250.85245901639342</v>
      </c>
      <c r="C203">
        <f t="shared" si="25"/>
        <v>71661.770491802963</v>
      </c>
      <c r="D203">
        <f>Inputs!$H$46/31</f>
        <v>304.44262295081967</v>
      </c>
      <c r="E203">
        <f t="shared" si="23"/>
        <v>81510.655737705223</v>
      </c>
      <c r="F203">
        <f>Inputs!$H$48/31</f>
        <v>358.04918032786884</v>
      </c>
      <c r="G203">
        <f t="shared" si="24"/>
        <v>91359.344262295272</v>
      </c>
      <c r="H203">
        <v>1</v>
      </c>
      <c r="I203">
        <f t="shared" si="26"/>
        <v>0</v>
      </c>
      <c r="J203">
        <f t="shared" si="27"/>
        <v>0</v>
      </c>
      <c r="K203">
        <f t="shared" si="28"/>
        <v>0</v>
      </c>
    </row>
    <row r="204" spans="1:11">
      <c r="A204" s="30">
        <v>46315</v>
      </c>
      <c r="B204">
        <f>Inputs!$H$44/31</f>
        <v>250.85245901639342</v>
      </c>
      <c r="C204">
        <f t="shared" si="25"/>
        <v>71912.62295081935</v>
      </c>
      <c r="D204">
        <f>Inputs!$H$46/31</f>
        <v>304.44262295081967</v>
      </c>
      <c r="E204">
        <f t="shared" si="23"/>
        <v>81815.098360656048</v>
      </c>
      <c r="F204">
        <f>Inputs!$H$48/31</f>
        <v>358.04918032786884</v>
      </c>
      <c r="G204">
        <f t="shared" si="24"/>
        <v>91717.393442623143</v>
      </c>
      <c r="H204">
        <v>1</v>
      </c>
      <c r="I204">
        <f t="shared" si="26"/>
        <v>0</v>
      </c>
      <c r="J204">
        <f t="shared" si="27"/>
        <v>0</v>
      </c>
      <c r="K204">
        <f t="shared" si="28"/>
        <v>0</v>
      </c>
    </row>
    <row r="205" spans="1:11">
      <c r="A205" s="30">
        <v>46316</v>
      </c>
      <c r="B205">
        <f>Inputs!$H$44/31</f>
        <v>250.85245901639342</v>
      </c>
      <c r="C205">
        <f t="shared" si="25"/>
        <v>72163.475409835737</v>
      </c>
      <c r="D205">
        <f>Inputs!$H$46/31</f>
        <v>304.44262295081967</v>
      </c>
      <c r="E205">
        <f t="shared" si="23"/>
        <v>82119.540983606872</v>
      </c>
      <c r="F205">
        <f>Inputs!$H$48/31</f>
        <v>358.04918032786884</v>
      </c>
      <c r="G205">
        <f t="shared" si="24"/>
        <v>92075.442622951014</v>
      </c>
      <c r="H205">
        <v>1</v>
      </c>
      <c r="I205">
        <f t="shared" si="26"/>
        <v>0</v>
      </c>
      <c r="J205">
        <f t="shared" si="27"/>
        <v>0</v>
      </c>
      <c r="K205">
        <f t="shared" si="28"/>
        <v>0</v>
      </c>
    </row>
    <row r="206" spans="1:11">
      <c r="A206" s="30">
        <v>46317</v>
      </c>
      <c r="B206">
        <f>Inputs!$H$44/31</f>
        <v>250.85245901639342</v>
      </c>
      <c r="C206">
        <f t="shared" si="25"/>
        <v>72414.327868852124</v>
      </c>
      <c r="D206">
        <f>Inputs!$H$46/31</f>
        <v>304.44262295081967</v>
      </c>
      <c r="E206">
        <f t="shared" si="23"/>
        <v>82423.983606557696</v>
      </c>
      <c r="F206">
        <f>Inputs!$H$48/31</f>
        <v>358.04918032786884</v>
      </c>
      <c r="G206">
        <f t="shared" si="24"/>
        <v>92433.491803278885</v>
      </c>
      <c r="H206">
        <v>1</v>
      </c>
      <c r="I206">
        <f t="shared" si="26"/>
        <v>0</v>
      </c>
      <c r="J206">
        <f t="shared" si="27"/>
        <v>0</v>
      </c>
      <c r="K206">
        <f t="shared" si="28"/>
        <v>0</v>
      </c>
    </row>
    <row r="207" spans="1:11">
      <c r="A207" s="30">
        <v>46318</v>
      </c>
      <c r="B207">
        <f>Inputs!$H$44/31</f>
        <v>250.85245901639342</v>
      </c>
      <c r="C207">
        <f t="shared" si="25"/>
        <v>72665.180327868511</v>
      </c>
      <c r="D207">
        <f>Inputs!$H$46/31</f>
        <v>304.44262295081967</v>
      </c>
      <c r="E207">
        <f t="shared" si="23"/>
        <v>82728.426229508521</v>
      </c>
      <c r="F207">
        <f>Inputs!$H$48/31</f>
        <v>358.04918032786884</v>
      </c>
      <c r="G207">
        <f t="shared" si="24"/>
        <v>92791.540983606756</v>
      </c>
      <c r="H207">
        <v>1</v>
      </c>
      <c r="I207">
        <f t="shared" si="26"/>
        <v>0</v>
      </c>
      <c r="J207">
        <f t="shared" si="27"/>
        <v>0</v>
      </c>
      <c r="K207">
        <f t="shared" si="28"/>
        <v>0</v>
      </c>
    </row>
    <row r="208" spans="1:11">
      <c r="A208" s="30">
        <v>46319</v>
      </c>
      <c r="B208">
        <f>Inputs!$H$44/31</f>
        <v>250.85245901639342</v>
      </c>
      <c r="C208">
        <f t="shared" si="25"/>
        <v>72916.032786884898</v>
      </c>
      <c r="D208">
        <f>Inputs!$H$46/31</f>
        <v>304.44262295081967</v>
      </c>
      <c r="E208">
        <f t="shared" si="23"/>
        <v>83032.868852459345</v>
      </c>
      <c r="F208">
        <f>Inputs!$H$48/31</f>
        <v>358.04918032786884</v>
      </c>
      <c r="G208">
        <f t="shared" si="24"/>
        <v>93149.590163934627</v>
      </c>
      <c r="H208">
        <v>1</v>
      </c>
      <c r="I208">
        <f t="shared" si="26"/>
        <v>0</v>
      </c>
      <c r="J208">
        <f t="shared" si="27"/>
        <v>0</v>
      </c>
      <c r="K208">
        <f t="shared" si="28"/>
        <v>0</v>
      </c>
    </row>
    <row r="209" spans="1:11">
      <c r="A209" s="30">
        <v>46320</v>
      </c>
      <c r="B209">
        <f>Inputs!$H$44/31</f>
        <v>250.85245901639342</v>
      </c>
      <c r="C209">
        <f t="shared" si="25"/>
        <v>73166.885245901285</v>
      </c>
      <c r="D209">
        <f>Inputs!$H$46/31</f>
        <v>304.44262295081967</v>
      </c>
      <c r="E209">
        <f t="shared" si="23"/>
        <v>83337.31147541017</v>
      </c>
      <c r="F209">
        <f>Inputs!$H$48/31</f>
        <v>358.04918032786884</v>
      </c>
      <c r="G209">
        <f t="shared" si="24"/>
        <v>93507.639344262498</v>
      </c>
      <c r="H209">
        <v>1</v>
      </c>
      <c r="I209">
        <f t="shared" si="26"/>
        <v>0</v>
      </c>
      <c r="J209">
        <f t="shared" si="27"/>
        <v>0</v>
      </c>
      <c r="K209">
        <f t="shared" si="28"/>
        <v>0</v>
      </c>
    </row>
    <row r="210" spans="1:11">
      <c r="A210" s="30">
        <v>46321</v>
      </c>
      <c r="B210">
        <f>Inputs!$H$44/31</f>
        <v>250.85245901639342</v>
      </c>
      <c r="C210">
        <f t="shared" si="25"/>
        <v>73417.737704917672</v>
      </c>
      <c r="D210">
        <f>Inputs!$H$46/31</f>
        <v>304.44262295081967</v>
      </c>
      <c r="E210">
        <f t="shared" si="23"/>
        <v>83641.754098360994</v>
      </c>
      <c r="F210">
        <f>Inputs!$H$48/31</f>
        <v>358.04918032786884</v>
      </c>
      <c r="G210">
        <f t="shared" si="24"/>
        <v>93865.688524590369</v>
      </c>
      <c r="H210">
        <v>1</v>
      </c>
      <c r="I210">
        <f t="shared" si="26"/>
        <v>0</v>
      </c>
      <c r="J210">
        <f t="shared" si="27"/>
        <v>0</v>
      </c>
      <c r="K210">
        <f t="shared" si="28"/>
        <v>0</v>
      </c>
    </row>
    <row r="211" spans="1:11">
      <c r="A211" s="30">
        <v>46322</v>
      </c>
      <c r="B211">
        <f>Inputs!$H$44/31</f>
        <v>250.85245901639342</v>
      </c>
      <c r="C211">
        <f t="shared" si="25"/>
        <v>73668.590163934059</v>
      </c>
      <c r="D211">
        <f>Inputs!$H$46/31</f>
        <v>304.44262295081967</v>
      </c>
      <c r="E211">
        <f t="shared" si="23"/>
        <v>83946.196721311819</v>
      </c>
      <c r="F211">
        <f>Inputs!$H$48/31</f>
        <v>358.04918032786884</v>
      </c>
      <c r="G211">
        <f t="shared" si="24"/>
        <v>94223.73770491824</v>
      </c>
      <c r="H211">
        <v>1</v>
      </c>
      <c r="I211">
        <f t="shared" si="26"/>
        <v>0</v>
      </c>
      <c r="J211">
        <f t="shared" si="27"/>
        <v>0</v>
      </c>
      <c r="K211">
        <f t="shared" si="28"/>
        <v>0</v>
      </c>
    </row>
    <row r="212" spans="1:11">
      <c r="A212" s="30">
        <v>46323</v>
      </c>
      <c r="B212">
        <f>Inputs!$H$44/31</f>
        <v>250.85245901639342</v>
      </c>
      <c r="C212">
        <f t="shared" si="25"/>
        <v>73919.442622950446</v>
      </c>
      <c r="D212">
        <f>Inputs!$H$46/31</f>
        <v>304.44262295081967</v>
      </c>
      <c r="E212">
        <f t="shared" si="23"/>
        <v>84250.639344262643</v>
      </c>
      <c r="F212">
        <f>Inputs!$H$48/31</f>
        <v>358.04918032786884</v>
      </c>
      <c r="G212">
        <f t="shared" si="24"/>
        <v>94581.786885246111</v>
      </c>
      <c r="H212">
        <v>1</v>
      </c>
      <c r="I212">
        <f t="shared" si="26"/>
        <v>0</v>
      </c>
      <c r="J212">
        <f t="shared" si="27"/>
        <v>0</v>
      </c>
      <c r="K212">
        <f t="shared" si="28"/>
        <v>0</v>
      </c>
    </row>
    <row r="213" spans="1:11">
      <c r="A213" s="30">
        <v>46324</v>
      </c>
      <c r="B213">
        <f>Inputs!$H$44/31</f>
        <v>250.85245901639342</v>
      </c>
      <c r="C213">
        <f t="shared" si="25"/>
        <v>74170.295081966833</v>
      </c>
      <c r="D213">
        <f>Inputs!$H$46/31</f>
        <v>304.44262295081967</v>
      </c>
      <c r="E213">
        <f t="shared" si="23"/>
        <v>84555.081967213468</v>
      </c>
      <c r="F213">
        <f>Inputs!$H$48/31</f>
        <v>358.04918032786884</v>
      </c>
      <c r="G213">
        <f t="shared" si="24"/>
        <v>94939.836065573982</v>
      </c>
      <c r="H213">
        <v>1</v>
      </c>
      <c r="I213">
        <f t="shared" si="26"/>
        <v>0</v>
      </c>
      <c r="J213">
        <f t="shared" si="27"/>
        <v>0</v>
      </c>
      <c r="K213">
        <f t="shared" si="28"/>
        <v>0</v>
      </c>
    </row>
    <row r="214" spans="1:11">
      <c r="A214" s="30">
        <v>46325</v>
      </c>
      <c r="B214">
        <f>Inputs!$H$44/31</f>
        <v>250.85245901639342</v>
      </c>
      <c r="C214">
        <f t="shared" si="25"/>
        <v>74421.14754098322</v>
      </c>
      <c r="D214">
        <f>Inputs!$H$46/31</f>
        <v>304.44262295081967</v>
      </c>
      <c r="E214">
        <f t="shared" si="23"/>
        <v>84859.524590164292</v>
      </c>
      <c r="F214">
        <f>Inputs!$H$48/31</f>
        <v>358.04918032786884</v>
      </c>
      <c r="G214">
        <f t="shared" si="24"/>
        <v>95297.885245901853</v>
      </c>
      <c r="H214">
        <v>1</v>
      </c>
      <c r="I214">
        <f t="shared" si="26"/>
        <v>0</v>
      </c>
      <c r="J214">
        <f t="shared" si="27"/>
        <v>0</v>
      </c>
      <c r="K214">
        <f t="shared" si="28"/>
        <v>0</v>
      </c>
    </row>
    <row r="215" spans="1:11">
      <c r="A215" s="30">
        <v>46326</v>
      </c>
      <c r="B215">
        <f>Inputs!$H$44/31</f>
        <v>250.85245901639342</v>
      </c>
      <c r="C215">
        <f t="shared" si="25"/>
        <v>74671.999999999607</v>
      </c>
      <c r="D215">
        <f>Inputs!$H$46/31</f>
        <v>304.44262295081967</v>
      </c>
      <c r="E215">
        <f t="shared" si="23"/>
        <v>85163.967213115116</v>
      </c>
      <c r="F215">
        <f>Inputs!$H$48/31</f>
        <v>358.04918032786884</v>
      </c>
      <c r="G215">
        <f t="shared" si="24"/>
        <v>95655.934426229724</v>
      </c>
      <c r="H215">
        <v>1</v>
      </c>
      <c r="I215">
        <f t="shared" si="26"/>
        <v>0</v>
      </c>
      <c r="J215">
        <f t="shared" si="27"/>
        <v>0</v>
      </c>
      <c r="K215">
        <f t="shared" si="28"/>
        <v>0</v>
      </c>
    </row>
    <row r="216" spans="1:11">
      <c r="A216" s="30">
        <v>46327</v>
      </c>
      <c r="B216">
        <f>Inputs!$I$44/30</f>
        <v>212.08196721311475</v>
      </c>
      <c r="C216">
        <f t="shared" si="25"/>
        <v>74884.081967212725</v>
      </c>
      <c r="D216">
        <f>Inputs!$I$46/30</f>
        <v>287.57377049180326</v>
      </c>
      <c r="E216">
        <f t="shared" si="23"/>
        <v>85451.540983606916</v>
      </c>
      <c r="F216">
        <f>Inputs!$I$48/30</f>
        <v>363.06557377049182</v>
      </c>
      <c r="G216">
        <f t="shared" si="24"/>
        <v>96019.000000000218</v>
      </c>
      <c r="H216">
        <v>1</v>
      </c>
      <c r="I216">
        <f t="shared" si="26"/>
        <v>0</v>
      </c>
      <c r="J216">
        <f t="shared" si="27"/>
        <v>0</v>
      </c>
      <c r="K216">
        <f t="shared" si="28"/>
        <v>0</v>
      </c>
    </row>
    <row r="217" spans="1:11">
      <c r="A217" s="30">
        <v>46328</v>
      </c>
      <c r="B217">
        <f>Inputs!$I$44/30</f>
        <v>212.08196721311475</v>
      </c>
      <c r="C217">
        <f t="shared" ref="C217:C245" si="29">B217+C216</f>
        <v>75096.163934425844</v>
      </c>
      <c r="D217">
        <f>Inputs!$I$46/30</f>
        <v>287.57377049180326</v>
      </c>
      <c r="E217">
        <f t="shared" si="23"/>
        <v>85739.114754098715</v>
      </c>
      <c r="F217">
        <f>Inputs!$I$48/30</f>
        <v>363.06557377049182</v>
      </c>
      <c r="G217">
        <f t="shared" si="24"/>
        <v>96382.065573770713</v>
      </c>
      <c r="H217">
        <v>1</v>
      </c>
      <c r="I217">
        <f t="shared" si="26"/>
        <v>0</v>
      </c>
      <c r="J217">
        <f t="shared" si="27"/>
        <v>0</v>
      </c>
      <c r="K217">
        <f t="shared" si="28"/>
        <v>0</v>
      </c>
    </row>
    <row r="218" spans="1:11">
      <c r="A218" s="30">
        <v>46329</v>
      </c>
      <c r="B218">
        <f>Inputs!$I$44/30</f>
        <v>212.08196721311475</v>
      </c>
      <c r="C218">
        <f t="shared" si="29"/>
        <v>75308.245901638962</v>
      </c>
      <c r="D218">
        <f>Inputs!$I$46/30</f>
        <v>287.57377049180326</v>
      </c>
      <c r="E218">
        <f t="shared" si="23"/>
        <v>86026.688524590514</v>
      </c>
      <c r="F218">
        <f>Inputs!$I$48/30</f>
        <v>363.06557377049182</v>
      </c>
      <c r="G218">
        <f t="shared" si="24"/>
        <v>96745.131147541208</v>
      </c>
      <c r="H218">
        <v>1</v>
      </c>
      <c r="I218">
        <f t="shared" si="26"/>
        <v>0</v>
      </c>
      <c r="J218">
        <f t="shared" si="27"/>
        <v>0</v>
      </c>
      <c r="K218">
        <f t="shared" si="28"/>
        <v>0</v>
      </c>
    </row>
    <row r="219" spans="1:11">
      <c r="A219" s="30">
        <v>46330</v>
      </c>
      <c r="B219">
        <f>Inputs!$I$44/30</f>
        <v>212.08196721311475</v>
      </c>
      <c r="C219">
        <f t="shared" si="29"/>
        <v>75520.32786885208</v>
      </c>
      <c r="D219">
        <f>Inputs!$I$46/30</f>
        <v>287.57377049180326</v>
      </c>
      <c r="E219">
        <f t="shared" si="23"/>
        <v>86314.262295082313</v>
      </c>
      <c r="F219">
        <f>Inputs!$I$48/30</f>
        <v>363.06557377049182</v>
      </c>
      <c r="G219">
        <f t="shared" si="24"/>
        <v>97108.196721311702</v>
      </c>
      <c r="H219">
        <v>1</v>
      </c>
      <c r="I219">
        <f t="shared" si="26"/>
        <v>0</v>
      </c>
      <c r="J219">
        <f t="shared" si="27"/>
        <v>0</v>
      </c>
      <c r="K219">
        <f t="shared" si="28"/>
        <v>0</v>
      </c>
    </row>
    <row r="220" spans="1:11">
      <c r="A220" s="30">
        <v>46331</v>
      </c>
      <c r="B220">
        <f>Inputs!$I$44/30</f>
        <v>212.08196721311475</v>
      </c>
      <c r="C220">
        <f t="shared" si="29"/>
        <v>75732.409836065199</v>
      </c>
      <c r="D220">
        <f>Inputs!$I$46/30</f>
        <v>287.57377049180326</v>
      </c>
      <c r="E220">
        <f t="shared" si="23"/>
        <v>86601.836065574113</v>
      </c>
      <c r="F220">
        <f>Inputs!$I$48/30</f>
        <v>363.06557377049182</v>
      </c>
      <c r="G220">
        <f t="shared" si="24"/>
        <v>97471.262295082197</v>
      </c>
      <c r="H220">
        <v>1</v>
      </c>
      <c r="I220">
        <f t="shared" si="26"/>
        <v>0</v>
      </c>
      <c r="J220">
        <f t="shared" si="27"/>
        <v>0</v>
      </c>
      <c r="K220">
        <f t="shared" si="28"/>
        <v>0</v>
      </c>
    </row>
    <row r="221" spans="1:11">
      <c r="A221" s="30">
        <v>46332</v>
      </c>
      <c r="B221">
        <f>Inputs!$I$44/30</f>
        <v>212.08196721311475</v>
      </c>
      <c r="C221">
        <f t="shared" si="29"/>
        <v>75944.491803278317</v>
      </c>
      <c r="D221">
        <f>Inputs!$I$46/30</f>
        <v>287.57377049180326</v>
      </c>
      <c r="E221">
        <f t="shared" si="23"/>
        <v>86889.409836065912</v>
      </c>
      <c r="F221">
        <f>Inputs!$I$48/30</f>
        <v>363.06557377049182</v>
      </c>
      <c r="G221">
        <f t="shared" si="24"/>
        <v>97834.327868852692</v>
      </c>
      <c r="H221">
        <v>1</v>
      </c>
      <c r="I221">
        <f t="shared" si="26"/>
        <v>0</v>
      </c>
      <c r="J221">
        <f t="shared" si="27"/>
        <v>0</v>
      </c>
      <c r="K221">
        <f t="shared" si="28"/>
        <v>0</v>
      </c>
    </row>
    <row r="222" spans="1:11">
      <c r="A222" s="30">
        <v>46333</v>
      </c>
      <c r="B222">
        <f>Inputs!$I$44/30</f>
        <v>212.08196721311475</v>
      </c>
      <c r="C222">
        <f t="shared" si="29"/>
        <v>76156.573770491435</v>
      </c>
      <c r="D222">
        <f>Inputs!$I$46/30</f>
        <v>287.57377049180326</v>
      </c>
      <c r="E222">
        <f t="shared" si="23"/>
        <v>87176.983606557711</v>
      </c>
      <c r="F222">
        <f>Inputs!$I$48/30</f>
        <v>363.06557377049182</v>
      </c>
      <c r="G222">
        <f t="shared" si="24"/>
        <v>98197.393442623186</v>
      </c>
      <c r="H222">
        <v>1</v>
      </c>
      <c r="I222">
        <f t="shared" si="26"/>
        <v>0</v>
      </c>
      <c r="J222">
        <f t="shared" si="27"/>
        <v>0</v>
      </c>
      <c r="K222">
        <f t="shared" si="28"/>
        <v>0</v>
      </c>
    </row>
    <row r="223" spans="1:11">
      <c r="A223" s="30">
        <v>46334</v>
      </c>
      <c r="B223">
        <f>Inputs!$I$44/30</f>
        <v>212.08196721311475</v>
      </c>
      <c r="C223">
        <f t="shared" si="29"/>
        <v>76368.655737704554</v>
      </c>
      <c r="D223">
        <f>Inputs!$I$46/30</f>
        <v>287.57377049180326</v>
      </c>
      <c r="E223">
        <f t="shared" si="23"/>
        <v>87464.55737704951</v>
      </c>
      <c r="F223">
        <f>Inputs!$I$48/30</f>
        <v>363.06557377049182</v>
      </c>
      <c r="G223">
        <f t="shared" si="24"/>
        <v>98560.459016393681</v>
      </c>
      <c r="H223">
        <v>1</v>
      </c>
      <c r="I223">
        <f t="shared" si="26"/>
        <v>0</v>
      </c>
      <c r="J223">
        <f t="shared" si="27"/>
        <v>0</v>
      </c>
      <c r="K223">
        <f t="shared" si="28"/>
        <v>0</v>
      </c>
    </row>
    <row r="224" spans="1:11">
      <c r="A224" s="30">
        <v>46335</v>
      </c>
      <c r="B224">
        <f>Inputs!$I$44/30</f>
        <v>212.08196721311475</v>
      </c>
      <c r="C224">
        <f t="shared" si="29"/>
        <v>76580.737704917672</v>
      </c>
      <c r="D224">
        <f>Inputs!$I$46/30</f>
        <v>287.57377049180326</v>
      </c>
      <c r="E224">
        <f t="shared" si="23"/>
        <v>87752.131147541309</v>
      </c>
      <c r="F224">
        <f>Inputs!$I$48/30</f>
        <v>363.06557377049182</v>
      </c>
      <c r="G224">
        <f t="shared" si="24"/>
        <v>98923.524590164176</v>
      </c>
      <c r="H224">
        <v>1</v>
      </c>
      <c r="I224">
        <f t="shared" si="26"/>
        <v>0</v>
      </c>
      <c r="J224">
        <f t="shared" si="27"/>
        <v>0</v>
      </c>
      <c r="K224">
        <f t="shared" si="28"/>
        <v>0</v>
      </c>
    </row>
    <row r="225" spans="1:11">
      <c r="A225" s="30">
        <v>46336</v>
      </c>
      <c r="B225">
        <f>Inputs!$I$44/30</f>
        <v>212.08196721311475</v>
      </c>
      <c r="C225">
        <f t="shared" si="29"/>
        <v>76792.81967213079</v>
      </c>
      <c r="D225">
        <f>Inputs!$I$46/30</f>
        <v>287.57377049180326</v>
      </c>
      <c r="E225">
        <f t="shared" si="23"/>
        <v>88039.704918033109</v>
      </c>
      <c r="F225">
        <f>Inputs!$I$48/30</f>
        <v>363.06557377049182</v>
      </c>
      <c r="G225">
        <f t="shared" si="24"/>
        <v>99286.59016393467</v>
      </c>
      <c r="H225">
        <v>1</v>
      </c>
      <c r="I225">
        <f t="shared" si="26"/>
        <v>0</v>
      </c>
      <c r="J225">
        <f t="shared" si="27"/>
        <v>0</v>
      </c>
      <c r="K225">
        <f t="shared" si="28"/>
        <v>0</v>
      </c>
    </row>
    <row r="226" spans="1:11">
      <c r="A226" s="30">
        <v>46337</v>
      </c>
      <c r="B226">
        <f>Inputs!$I$44/30</f>
        <v>212.08196721311475</v>
      </c>
      <c r="C226">
        <f t="shared" si="29"/>
        <v>77004.901639343909</v>
      </c>
      <c r="D226">
        <f>Inputs!$I$46/30</f>
        <v>287.57377049180326</v>
      </c>
      <c r="E226">
        <f t="shared" si="23"/>
        <v>88327.278688524908</v>
      </c>
      <c r="F226">
        <f>Inputs!$I$48/30</f>
        <v>363.06557377049182</v>
      </c>
      <c r="G226">
        <f t="shared" si="24"/>
        <v>99649.655737705165</v>
      </c>
      <c r="H226">
        <v>1</v>
      </c>
      <c r="I226">
        <f t="shared" si="26"/>
        <v>0</v>
      </c>
      <c r="J226">
        <f t="shared" si="27"/>
        <v>0</v>
      </c>
      <c r="K226">
        <f t="shared" si="28"/>
        <v>0</v>
      </c>
    </row>
    <row r="227" spans="1:11">
      <c r="A227" s="30">
        <v>46338</v>
      </c>
      <c r="B227">
        <f>Inputs!$I$44/30</f>
        <v>212.08196721311475</v>
      </c>
      <c r="C227">
        <f t="shared" si="29"/>
        <v>77216.983606557027</v>
      </c>
      <c r="D227">
        <f>Inputs!$I$46/30</f>
        <v>287.57377049180326</v>
      </c>
      <c r="E227">
        <f t="shared" si="23"/>
        <v>88614.852459016707</v>
      </c>
      <c r="F227">
        <f>Inputs!$I$48/30</f>
        <v>363.06557377049182</v>
      </c>
      <c r="G227">
        <f t="shared" si="24"/>
        <v>100012.72131147566</v>
      </c>
      <c r="H227">
        <v>1</v>
      </c>
      <c r="I227">
        <f t="shared" si="26"/>
        <v>0</v>
      </c>
      <c r="J227">
        <f t="shared" si="27"/>
        <v>0</v>
      </c>
      <c r="K227">
        <f t="shared" si="28"/>
        <v>0</v>
      </c>
    </row>
    <row r="228" spans="1:11">
      <c r="A228" s="30">
        <v>46339</v>
      </c>
      <c r="B228">
        <f>Inputs!$I$44/30</f>
        <v>212.08196721311475</v>
      </c>
      <c r="C228">
        <f t="shared" si="29"/>
        <v>77429.065573770145</v>
      </c>
      <c r="D228">
        <f>Inputs!$I$46/30</f>
        <v>287.57377049180326</v>
      </c>
      <c r="E228">
        <f t="shared" si="23"/>
        <v>88902.426229508506</v>
      </c>
      <c r="F228">
        <f>Inputs!$I$48/30</f>
        <v>363.06557377049182</v>
      </c>
      <c r="G228">
        <f t="shared" si="24"/>
        <v>100375.78688524615</v>
      </c>
      <c r="H228">
        <v>1</v>
      </c>
      <c r="I228">
        <f t="shared" si="26"/>
        <v>0</v>
      </c>
      <c r="J228">
        <f t="shared" si="27"/>
        <v>0</v>
      </c>
      <c r="K228">
        <f t="shared" si="28"/>
        <v>0</v>
      </c>
    </row>
    <row r="229" spans="1:11">
      <c r="A229" s="30">
        <v>46340</v>
      </c>
      <c r="B229">
        <f>Inputs!$I$44/30</f>
        <v>212.08196721311475</v>
      </c>
      <c r="C229">
        <f t="shared" si="29"/>
        <v>77641.147540983264</v>
      </c>
      <c r="D229">
        <f>Inputs!$I$46/30</f>
        <v>287.57377049180326</v>
      </c>
      <c r="E229">
        <f t="shared" si="23"/>
        <v>89190.000000000306</v>
      </c>
      <c r="F229">
        <f>Inputs!$I$48/30</f>
        <v>363.06557377049182</v>
      </c>
      <c r="G229">
        <f t="shared" si="24"/>
        <v>100738.85245901665</v>
      </c>
      <c r="H229">
        <v>1</v>
      </c>
      <c r="I229">
        <f t="shared" si="26"/>
        <v>0</v>
      </c>
      <c r="J229">
        <f t="shared" si="27"/>
        <v>0</v>
      </c>
      <c r="K229">
        <f t="shared" si="28"/>
        <v>0</v>
      </c>
    </row>
    <row r="230" spans="1:11">
      <c r="A230" s="30">
        <v>46341</v>
      </c>
      <c r="B230">
        <f>Inputs!$I$44/30</f>
        <v>212.08196721311475</v>
      </c>
      <c r="C230">
        <f t="shared" si="29"/>
        <v>77853.229508196382</v>
      </c>
      <c r="D230">
        <f>Inputs!$I$46/30</f>
        <v>287.57377049180326</v>
      </c>
      <c r="E230">
        <f t="shared" si="23"/>
        <v>89477.573770492105</v>
      </c>
      <c r="F230">
        <f>Inputs!$I$48/30</f>
        <v>363.06557377049182</v>
      </c>
      <c r="G230">
        <f t="shared" si="24"/>
        <v>101101.91803278714</v>
      </c>
      <c r="H230">
        <v>1</v>
      </c>
      <c r="I230">
        <f t="shared" si="26"/>
        <v>0</v>
      </c>
      <c r="J230">
        <f t="shared" si="27"/>
        <v>0</v>
      </c>
      <c r="K230">
        <f t="shared" si="28"/>
        <v>0</v>
      </c>
    </row>
    <row r="231" spans="1:11">
      <c r="A231" s="30">
        <v>46342</v>
      </c>
      <c r="B231">
        <f>Inputs!$I$44/30</f>
        <v>212.08196721311475</v>
      </c>
      <c r="C231">
        <f t="shared" si="29"/>
        <v>78065.3114754095</v>
      </c>
      <c r="D231">
        <f>Inputs!$I$46/30</f>
        <v>287.57377049180326</v>
      </c>
      <c r="E231">
        <f t="shared" si="23"/>
        <v>89765.147540983904</v>
      </c>
      <c r="F231">
        <f>Inputs!$I$48/30</f>
        <v>363.06557377049182</v>
      </c>
      <c r="G231">
        <f t="shared" si="24"/>
        <v>101464.98360655764</v>
      </c>
      <c r="H231">
        <v>1</v>
      </c>
      <c r="I231">
        <f t="shared" si="26"/>
        <v>0</v>
      </c>
      <c r="J231">
        <f t="shared" si="27"/>
        <v>0</v>
      </c>
      <c r="K231">
        <f t="shared" si="28"/>
        <v>0</v>
      </c>
    </row>
    <row r="232" spans="1:11">
      <c r="A232" s="30">
        <v>46343</v>
      </c>
      <c r="B232">
        <f>Inputs!$I$44/30</f>
        <v>212.08196721311475</v>
      </c>
      <c r="C232">
        <f t="shared" si="29"/>
        <v>78277.393442622619</v>
      </c>
      <c r="D232">
        <f>Inputs!$I$46/30</f>
        <v>287.57377049180326</v>
      </c>
      <c r="E232">
        <f t="shared" si="23"/>
        <v>90052.721311475703</v>
      </c>
      <c r="F232">
        <f>Inputs!$I$48/30</f>
        <v>363.06557377049182</v>
      </c>
      <c r="G232">
        <f t="shared" si="24"/>
        <v>101828.04918032813</v>
      </c>
      <c r="H232">
        <v>1</v>
      </c>
      <c r="I232">
        <f t="shared" si="26"/>
        <v>0</v>
      </c>
      <c r="J232">
        <f t="shared" si="27"/>
        <v>0</v>
      </c>
      <c r="K232">
        <f t="shared" si="28"/>
        <v>0</v>
      </c>
    </row>
    <row r="233" spans="1:11">
      <c r="A233" s="30">
        <v>46344</v>
      </c>
      <c r="B233">
        <f>Inputs!$I$44/30</f>
        <v>212.08196721311475</v>
      </c>
      <c r="C233">
        <f t="shared" si="29"/>
        <v>78489.475409835737</v>
      </c>
      <c r="D233">
        <f>Inputs!$I$46/30</f>
        <v>287.57377049180326</v>
      </c>
      <c r="E233">
        <f t="shared" si="23"/>
        <v>90340.295081967502</v>
      </c>
      <c r="F233">
        <f>Inputs!$I$48/30</f>
        <v>363.06557377049182</v>
      </c>
      <c r="G233">
        <f t="shared" si="24"/>
        <v>102191.11475409863</v>
      </c>
      <c r="H233">
        <v>1</v>
      </c>
      <c r="I233">
        <f t="shared" si="26"/>
        <v>0</v>
      </c>
      <c r="J233">
        <f t="shared" si="27"/>
        <v>0</v>
      </c>
      <c r="K233">
        <f t="shared" si="28"/>
        <v>0</v>
      </c>
    </row>
    <row r="234" spans="1:11">
      <c r="A234" s="30">
        <v>46345</v>
      </c>
      <c r="B234">
        <f>Inputs!$I$44/30</f>
        <v>212.08196721311475</v>
      </c>
      <c r="C234">
        <f t="shared" si="29"/>
        <v>78701.557377048855</v>
      </c>
      <c r="D234">
        <f>Inputs!$I$46/30</f>
        <v>287.57377049180326</v>
      </c>
      <c r="E234">
        <f t="shared" ref="E234:E297" si="30">D234+E233</f>
        <v>90627.868852459302</v>
      </c>
      <c r="F234">
        <f>Inputs!$I$48/30</f>
        <v>363.06557377049182</v>
      </c>
      <c r="G234">
        <f t="shared" ref="G234:G297" si="31">F234+G233</f>
        <v>102554.18032786912</v>
      </c>
      <c r="H234">
        <v>1</v>
      </c>
      <c r="I234">
        <f t="shared" si="26"/>
        <v>0</v>
      </c>
      <c r="J234">
        <f t="shared" si="27"/>
        <v>0</v>
      </c>
      <c r="K234">
        <f t="shared" si="28"/>
        <v>0</v>
      </c>
    </row>
    <row r="235" spans="1:11">
      <c r="A235" s="30">
        <v>46346</v>
      </c>
      <c r="B235">
        <f>Inputs!$I$44/30</f>
        <v>212.08196721311475</v>
      </c>
      <c r="C235">
        <f t="shared" si="29"/>
        <v>78913.639344261974</v>
      </c>
      <c r="D235">
        <f>Inputs!$I$46/30</f>
        <v>287.57377049180326</v>
      </c>
      <c r="E235">
        <f t="shared" si="30"/>
        <v>90915.442622951101</v>
      </c>
      <c r="F235">
        <f>Inputs!$I$48/30</f>
        <v>363.06557377049182</v>
      </c>
      <c r="G235">
        <f t="shared" si="31"/>
        <v>102917.24590163962</v>
      </c>
      <c r="H235">
        <v>1</v>
      </c>
      <c r="I235">
        <f t="shared" si="26"/>
        <v>0</v>
      </c>
      <c r="J235">
        <f t="shared" si="27"/>
        <v>0</v>
      </c>
      <c r="K235">
        <f t="shared" si="28"/>
        <v>0</v>
      </c>
    </row>
    <row r="236" spans="1:11">
      <c r="A236" s="30">
        <v>46347</v>
      </c>
      <c r="B236">
        <f>Inputs!$I$44/30</f>
        <v>212.08196721311475</v>
      </c>
      <c r="C236">
        <f t="shared" si="29"/>
        <v>79125.721311475092</v>
      </c>
      <c r="D236">
        <f>Inputs!$I$46/30</f>
        <v>287.57377049180326</v>
      </c>
      <c r="E236">
        <f t="shared" si="30"/>
        <v>91203.0163934429</v>
      </c>
      <c r="F236">
        <f>Inputs!$I$48/30</f>
        <v>363.06557377049182</v>
      </c>
      <c r="G236">
        <f t="shared" si="31"/>
        <v>103280.31147541011</v>
      </c>
      <c r="H236">
        <v>1</v>
      </c>
      <c r="I236">
        <f t="shared" si="26"/>
        <v>0</v>
      </c>
      <c r="J236">
        <f t="shared" si="27"/>
        <v>0</v>
      </c>
      <c r="K236">
        <f t="shared" si="28"/>
        <v>0</v>
      </c>
    </row>
    <row r="237" spans="1:11">
      <c r="A237" s="30">
        <v>46348</v>
      </c>
      <c r="B237">
        <f>Inputs!$I$44/30</f>
        <v>212.08196721311475</v>
      </c>
      <c r="C237">
        <f t="shared" si="29"/>
        <v>79337.80327868821</v>
      </c>
      <c r="D237">
        <f>Inputs!$I$46/30</f>
        <v>287.57377049180326</v>
      </c>
      <c r="E237">
        <f t="shared" si="30"/>
        <v>91490.590163934699</v>
      </c>
      <c r="F237">
        <f>Inputs!$I$48/30</f>
        <v>363.06557377049182</v>
      </c>
      <c r="G237">
        <f t="shared" si="31"/>
        <v>103643.37704918061</v>
      </c>
      <c r="H237">
        <v>1</v>
      </c>
      <c r="I237">
        <f t="shared" si="26"/>
        <v>0</v>
      </c>
      <c r="J237">
        <f t="shared" si="27"/>
        <v>0</v>
      </c>
      <c r="K237">
        <f t="shared" si="28"/>
        <v>0</v>
      </c>
    </row>
    <row r="238" spans="1:11">
      <c r="A238" s="30">
        <v>46349</v>
      </c>
      <c r="B238">
        <f>Inputs!$I$44/30</f>
        <v>212.08196721311475</v>
      </c>
      <c r="C238">
        <f t="shared" si="29"/>
        <v>79549.885245901329</v>
      </c>
      <c r="D238">
        <f>Inputs!$I$46/30</f>
        <v>287.57377049180326</v>
      </c>
      <c r="E238">
        <f t="shared" si="30"/>
        <v>91778.163934426499</v>
      </c>
      <c r="F238">
        <f>Inputs!$I$48/30</f>
        <v>363.06557377049182</v>
      </c>
      <c r="G238">
        <f t="shared" si="31"/>
        <v>104006.4426229511</v>
      </c>
      <c r="H238">
        <v>1</v>
      </c>
      <c r="I238">
        <f t="shared" si="26"/>
        <v>0</v>
      </c>
      <c r="J238">
        <f t="shared" si="27"/>
        <v>0</v>
      </c>
      <c r="K238">
        <f t="shared" si="28"/>
        <v>0</v>
      </c>
    </row>
    <row r="239" spans="1:11">
      <c r="A239" s="30">
        <v>46350</v>
      </c>
      <c r="B239">
        <f>Inputs!$I$44/30</f>
        <v>212.08196721311475</v>
      </c>
      <c r="C239">
        <f t="shared" si="29"/>
        <v>79761.967213114447</v>
      </c>
      <c r="D239">
        <f>Inputs!$I$46/30</f>
        <v>287.57377049180326</v>
      </c>
      <c r="E239">
        <f t="shared" si="30"/>
        <v>92065.737704918298</v>
      </c>
      <c r="F239">
        <f>Inputs!$I$48/30</f>
        <v>363.06557377049182</v>
      </c>
      <c r="G239">
        <f t="shared" si="31"/>
        <v>104369.5081967216</v>
      </c>
      <c r="H239">
        <v>1</v>
      </c>
      <c r="I239">
        <f t="shared" si="26"/>
        <v>0</v>
      </c>
      <c r="J239">
        <f t="shared" si="27"/>
        <v>0</v>
      </c>
      <c r="K239">
        <f t="shared" si="28"/>
        <v>0</v>
      </c>
    </row>
    <row r="240" spans="1:11">
      <c r="A240" s="30">
        <v>46351</v>
      </c>
      <c r="B240">
        <f>Inputs!$I$44/30</f>
        <v>212.08196721311475</v>
      </c>
      <c r="C240">
        <f t="shared" si="29"/>
        <v>79974.049180327565</v>
      </c>
      <c r="D240">
        <f>Inputs!$I$46/30</f>
        <v>287.57377049180326</v>
      </c>
      <c r="E240">
        <f t="shared" si="30"/>
        <v>92353.311475410097</v>
      </c>
      <c r="F240">
        <f>Inputs!$I$48/30</f>
        <v>363.06557377049182</v>
      </c>
      <c r="G240">
        <f t="shared" si="31"/>
        <v>104732.57377049209</v>
      </c>
      <c r="H240">
        <v>1</v>
      </c>
      <c r="I240">
        <f t="shared" si="26"/>
        <v>0</v>
      </c>
      <c r="J240">
        <f t="shared" si="27"/>
        <v>0</v>
      </c>
      <c r="K240">
        <f t="shared" si="28"/>
        <v>0</v>
      </c>
    </row>
    <row r="241" spans="1:11">
      <c r="A241" s="30">
        <v>46352</v>
      </c>
      <c r="B241">
        <f>Inputs!$I$44/30</f>
        <v>212.08196721311475</v>
      </c>
      <c r="C241">
        <f t="shared" si="29"/>
        <v>80186.131147540684</v>
      </c>
      <c r="D241">
        <f>Inputs!$I$46/30</f>
        <v>287.57377049180326</v>
      </c>
      <c r="E241">
        <f t="shared" si="30"/>
        <v>92640.885245901896</v>
      </c>
      <c r="F241">
        <f>Inputs!$I$48/30</f>
        <v>363.06557377049182</v>
      </c>
      <c r="G241">
        <f t="shared" si="31"/>
        <v>105095.63934426258</v>
      </c>
      <c r="H241">
        <v>1</v>
      </c>
      <c r="I241">
        <f t="shared" si="26"/>
        <v>0</v>
      </c>
      <c r="J241">
        <f t="shared" si="27"/>
        <v>0</v>
      </c>
      <c r="K241">
        <f t="shared" si="28"/>
        <v>0</v>
      </c>
    </row>
    <row r="242" spans="1:11">
      <c r="A242" s="30">
        <v>46353</v>
      </c>
      <c r="B242">
        <f>Inputs!$I$44/30</f>
        <v>212.08196721311475</v>
      </c>
      <c r="C242">
        <f t="shared" si="29"/>
        <v>80398.213114753802</v>
      </c>
      <c r="D242">
        <f>Inputs!$I$46/30</f>
        <v>287.57377049180326</v>
      </c>
      <c r="E242">
        <f t="shared" si="30"/>
        <v>92928.459016393695</v>
      </c>
      <c r="F242">
        <f>Inputs!$I$48/30</f>
        <v>363.06557377049182</v>
      </c>
      <c r="G242">
        <f t="shared" si="31"/>
        <v>105458.70491803308</v>
      </c>
      <c r="H242">
        <v>1</v>
      </c>
      <c r="I242">
        <f t="shared" si="26"/>
        <v>0</v>
      </c>
      <c r="J242">
        <f t="shared" si="27"/>
        <v>0</v>
      </c>
      <c r="K242">
        <f t="shared" si="28"/>
        <v>0</v>
      </c>
    </row>
    <row r="243" spans="1:11">
      <c r="A243" s="30">
        <v>46354</v>
      </c>
      <c r="B243">
        <f>Inputs!$I$44/30</f>
        <v>212.08196721311475</v>
      </c>
      <c r="C243">
        <f t="shared" si="29"/>
        <v>80610.29508196692</v>
      </c>
      <c r="D243">
        <f>Inputs!$I$46/30</f>
        <v>287.57377049180326</v>
      </c>
      <c r="E243">
        <f t="shared" si="30"/>
        <v>93216.032786885495</v>
      </c>
      <c r="F243">
        <f>Inputs!$I$48/30</f>
        <v>363.06557377049182</v>
      </c>
      <c r="G243">
        <f t="shared" si="31"/>
        <v>105821.77049180357</v>
      </c>
      <c r="H243">
        <v>1</v>
      </c>
      <c r="I243">
        <f t="shared" si="26"/>
        <v>0</v>
      </c>
      <c r="J243">
        <f t="shared" si="27"/>
        <v>0</v>
      </c>
      <c r="K243">
        <f t="shared" si="28"/>
        <v>0</v>
      </c>
    </row>
    <row r="244" spans="1:11">
      <c r="A244" s="30">
        <v>46355</v>
      </c>
      <c r="B244">
        <f>Inputs!$I$44/30</f>
        <v>212.08196721311475</v>
      </c>
      <c r="C244">
        <f t="shared" si="29"/>
        <v>80822.377049180039</v>
      </c>
      <c r="D244">
        <f>Inputs!$I$46/30</f>
        <v>287.57377049180326</v>
      </c>
      <c r="E244">
        <f t="shared" si="30"/>
        <v>93503.606557377294</v>
      </c>
      <c r="F244">
        <f>Inputs!$I$48/30</f>
        <v>363.06557377049182</v>
      </c>
      <c r="G244">
        <f t="shared" si="31"/>
        <v>106184.83606557407</v>
      </c>
      <c r="H244">
        <v>1</v>
      </c>
      <c r="I244">
        <f t="shared" si="26"/>
        <v>0</v>
      </c>
      <c r="J244">
        <f t="shared" si="27"/>
        <v>0</v>
      </c>
      <c r="K244">
        <f t="shared" si="28"/>
        <v>0</v>
      </c>
    </row>
    <row r="245" spans="1:11">
      <c r="A245" s="30">
        <v>46356</v>
      </c>
      <c r="B245">
        <f>Inputs!$I$44/30</f>
        <v>212.08196721311475</v>
      </c>
      <c r="C245">
        <f t="shared" si="29"/>
        <v>81034.459016393157</v>
      </c>
      <c r="D245">
        <f>Inputs!$I$46/30</f>
        <v>287.57377049180326</v>
      </c>
      <c r="E245">
        <f t="shared" si="30"/>
        <v>93791.180327869093</v>
      </c>
      <c r="F245">
        <f>Inputs!$I$48/30</f>
        <v>363.06557377049182</v>
      </c>
      <c r="G245">
        <f t="shared" si="31"/>
        <v>106547.90163934456</v>
      </c>
      <c r="H245">
        <v>1</v>
      </c>
      <c r="I245">
        <f t="shared" si="26"/>
        <v>0</v>
      </c>
      <c r="J245">
        <f t="shared" si="27"/>
        <v>0</v>
      </c>
      <c r="K245">
        <f t="shared" si="28"/>
        <v>0</v>
      </c>
    </row>
    <row r="246" spans="1:11">
      <c r="A246" s="30">
        <v>46357</v>
      </c>
      <c r="B246">
        <f>Inputs!$J$44/31</f>
        <v>212.08196721311475</v>
      </c>
      <c r="C246">
        <f t="shared" ref="C246:C309" si="32">B246+C245</f>
        <v>81246.540983606275</v>
      </c>
      <c r="D246">
        <f>Inputs!$J$46/31</f>
        <v>287.57377049180326</v>
      </c>
      <c r="E246">
        <f t="shared" si="30"/>
        <v>94078.754098360892</v>
      </c>
      <c r="F246">
        <f>Inputs!$J$48/31</f>
        <v>363.06557377049177</v>
      </c>
      <c r="G246">
        <f t="shared" si="31"/>
        <v>106910.96721311506</v>
      </c>
      <c r="H246">
        <v>1</v>
      </c>
      <c r="I246">
        <f t="shared" si="26"/>
        <v>0</v>
      </c>
      <c r="J246">
        <f t="shared" si="27"/>
        <v>0</v>
      </c>
      <c r="K246">
        <f t="shared" si="28"/>
        <v>0</v>
      </c>
    </row>
    <row r="247" spans="1:11">
      <c r="A247" s="30">
        <v>46358</v>
      </c>
      <c r="B247">
        <f>Inputs!$J$44/31</f>
        <v>212.08196721311475</v>
      </c>
      <c r="C247">
        <f t="shared" si="32"/>
        <v>81458.622950819394</v>
      </c>
      <c r="D247">
        <f>Inputs!$J$46/31</f>
        <v>287.57377049180326</v>
      </c>
      <c r="E247">
        <f t="shared" si="30"/>
        <v>94366.327868852692</v>
      </c>
      <c r="F247">
        <f>Inputs!$J$48/31</f>
        <v>363.06557377049177</v>
      </c>
      <c r="G247">
        <f t="shared" si="31"/>
        <v>107274.03278688555</v>
      </c>
      <c r="H247">
        <v>1</v>
      </c>
      <c r="I247">
        <f t="shared" si="26"/>
        <v>0</v>
      </c>
      <c r="J247">
        <f t="shared" si="27"/>
        <v>0</v>
      </c>
      <c r="K247">
        <f t="shared" si="28"/>
        <v>0</v>
      </c>
    </row>
    <row r="248" spans="1:11">
      <c r="A248" s="30">
        <v>46359</v>
      </c>
      <c r="B248">
        <f>Inputs!$J$44/31</f>
        <v>212.08196721311475</v>
      </c>
      <c r="C248">
        <f t="shared" si="32"/>
        <v>81670.704918032512</v>
      </c>
      <c r="D248">
        <f>Inputs!$J$46/31</f>
        <v>287.57377049180326</v>
      </c>
      <c r="E248">
        <f t="shared" si="30"/>
        <v>94653.901639344491</v>
      </c>
      <c r="F248">
        <f>Inputs!$J$48/31</f>
        <v>363.06557377049177</v>
      </c>
      <c r="G248">
        <f t="shared" si="31"/>
        <v>107637.09836065605</v>
      </c>
      <c r="H248">
        <v>1</v>
      </c>
      <c r="I248">
        <f t="shared" si="26"/>
        <v>0</v>
      </c>
      <c r="J248">
        <f t="shared" si="27"/>
        <v>0</v>
      </c>
      <c r="K248">
        <f t="shared" si="28"/>
        <v>0</v>
      </c>
    </row>
    <row r="249" spans="1:11">
      <c r="A249" s="30">
        <v>46360</v>
      </c>
      <c r="B249">
        <f>Inputs!$J$44/31</f>
        <v>212.08196721311475</v>
      </c>
      <c r="C249">
        <f t="shared" si="32"/>
        <v>81882.78688524563</v>
      </c>
      <c r="D249">
        <f>Inputs!$J$46/31</f>
        <v>287.57377049180326</v>
      </c>
      <c r="E249">
        <f t="shared" si="30"/>
        <v>94941.47540983629</v>
      </c>
      <c r="F249">
        <f>Inputs!$J$48/31</f>
        <v>363.06557377049177</v>
      </c>
      <c r="G249">
        <f t="shared" si="31"/>
        <v>108000.16393442654</v>
      </c>
      <c r="H249">
        <v>1</v>
      </c>
      <c r="I249">
        <f t="shared" si="26"/>
        <v>0</v>
      </c>
      <c r="J249">
        <f t="shared" si="27"/>
        <v>0</v>
      </c>
      <c r="K249">
        <f t="shared" si="28"/>
        <v>0</v>
      </c>
    </row>
    <row r="250" spans="1:11">
      <c r="A250" s="30">
        <v>46361</v>
      </c>
      <c r="B250">
        <f>Inputs!$J$44/31</f>
        <v>212.08196721311475</v>
      </c>
      <c r="C250">
        <f t="shared" si="32"/>
        <v>82094.868852458749</v>
      </c>
      <c r="D250">
        <f>Inputs!$J$46/31</f>
        <v>287.57377049180326</v>
      </c>
      <c r="E250">
        <f t="shared" si="30"/>
        <v>95229.049180328089</v>
      </c>
      <c r="F250">
        <f>Inputs!$J$48/31</f>
        <v>363.06557377049177</v>
      </c>
      <c r="G250">
        <f t="shared" si="31"/>
        <v>108363.22950819704</v>
      </c>
      <c r="H250">
        <v>1</v>
      </c>
      <c r="I250">
        <f t="shared" si="26"/>
        <v>0</v>
      </c>
      <c r="J250">
        <f t="shared" si="27"/>
        <v>0</v>
      </c>
      <c r="K250">
        <f t="shared" si="28"/>
        <v>0</v>
      </c>
    </row>
    <row r="251" spans="1:11">
      <c r="A251" s="30">
        <v>46362</v>
      </c>
      <c r="B251">
        <f>Inputs!$J$44/31</f>
        <v>212.08196721311475</v>
      </c>
      <c r="C251">
        <f t="shared" si="32"/>
        <v>82306.950819671867</v>
      </c>
      <c r="D251">
        <f>Inputs!$J$46/31</f>
        <v>287.57377049180326</v>
      </c>
      <c r="E251">
        <f t="shared" si="30"/>
        <v>95516.622950819889</v>
      </c>
      <c r="F251">
        <f>Inputs!$J$48/31</f>
        <v>363.06557377049177</v>
      </c>
      <c r="G251">
        <f t="shared" si="31"/>
        <v>108726.29508196753</v>
      </c>
      <c r="H251">
        <v>1</v>
      </c>
      <c r="I251">
        <f t="shared" si="26"/>
        <v>0</v>
      </c>
      <c r="J251">
        <f t="shared" si="27"/>
        <v>0</v>
      </c>
      <c r="K251">
        <f t="shared" si="28"/>
        <v>0</v>
      </c>
    </row>
    <row r="252" spans="1:11">
      <c r="A252" s="30">
        <v>46363</v>
      </c>
      <c r="B252">
        <f>Inputs!$J$44/31</f>
        <v>212.08196721311475</v>
      </c>
      <c r="C252">
        <f t="shared" si="32"/>
        <v>82519.032786884985</v>
      </c>
      <c r="D252">
        <f>Inputs!$J$46/31</f>
        <v>287.57377049180326</v>
      </c>
      <c r="E252">
        <f t="shared" si="30"/>
        <v>95804.196721311688</v>
      </c>
      <c r="F252">
        <f>Inputs!$J$48/31</f>
        <v>363.06557377049177</v>
      </c>
      <c r="G252">
        <f t="shared" si="31"/>
        <v>109089.36065573803</v>
      </c>
      <c r="H252">
        <v>1</v>
      </c>
      <c r="I252">
        <f t="shared" si="26"/>
        <v>0</v>
      </c>
      <c r="J252">
        <f t="shared" si="27"/>
        <v>0</v>
      </c>
      <c r="K252">
        <f t="shared" si="28"/>
        <v>0</v>
      </c>
    </row>
    <row r="253" spans="1:11">
      <c r="A253" s="30">
        <v>46364</v>
      </c>
      <c r="B253">
        <f>Inputs!$J$44/31</f>
        <v>212.08196721311475</v>
      </c>
      <c r="C253">
        <f t="shared" si="32"/>
        <v>82731.114754098104</v>
      </c>
      <c r="D253">
        <f>Inputs!$J$46/31</f>
        <v>287.57377049180326</v>
      </c>
      <c r="E253">
        <f t="shared" si="30"/>
        <v>96091.770491803487</v>
      </c>
      <c r="F253">
        <f>Inputs!$J$48/31</f>
        <v>363.06557377049177</v>
      </c>
      <c r="G253">
        <f t="shared" si="31"/>
        <v>109452.42622950852</v>
      </c>
      <c r="H253">
        <v>1</v>
      </c>
      <c r="I253">
        <f t="shared" si="26"/>
        <v>0</v>
      </c>
      <c r="J253">
        <f t="shared" si="27"/>
        <v>0</v>
      </c>
      <c r="K253">
        <f t="shared" si="28"/>
        <v>0</v>
      </c>
    </row>
    <row r="254" spans="1:11">
      <c r="A254" s="30">
        <v>46365</v>
      </c>
      <c r="B254">
        <f>Inputs!$J$44/31</f>
        <v>212.08196721311475</v>
      </c>
      <c r="C254">
        <f t="shared" si="32"/>
        <v>82943.196721311222</v>
      </c>
      <c r="D254">
        <f>Inputs!$J$46/31</f>
        <v>287.57377049180326</v>
      </c>
      <c r="E254">
        <f t="shared" si="30"/>
        <v>96379.344262295286</v>
      </c>
      <c r="F254">
        <f>Inputs!$J$48/31</f>
        <v>363.06557377049177</v>
      </c>
      <c r="G254">
        <f t="shared" si="31"/>
        <v>109815.49180327902</v>
      </c>
      <c r="H254">
        <v>1</v>
      </c>
      <c r="I254">
        <f t="shared" si="26"/>
        <v>0</v>
      </c>
      <c r="J254">
        <f t="shared" si="27"/>
        <v>0</v>
      </c>
      <c r="K254">
        <f t="shared" si="28"/>
        <v>0</v>
      </c>
    </row>
    <row r="255" spans="1:11">
      <c r="A255" s="30">
        <v>46366</v>
      </c>
      <c r="B255">
        <f>Inputs!$J$44/31</f>
        <v>212.08196721311475</v>
      </c>
      <c r="C255">
        <f t="shared" si="32"/>
        <v>83155.27868852434</v>
      </c>
      <c r="D255">
        <f>Inputs!$J$46/31</f>
        <v>287.57377049180326</v>
      </c>
      <c r="E255">
        <f t="shared" si="30"/>
        <v>96666.918032787085</v>
      </c>
      <c r="F255">
        <f>Inputs!$J$48/31</f>
        <v>363.06557377049177</v>
      </c>
      <c r="G255">
        <f t="shared" si="31"/>
        <v>110178.55737704951</v>
      </c>
      <c r="H255">
        <v>1</v>
      </c>
      <c r="I255">
        <f t="shared" si="26"/>
        <v>0</v>
      </c>
      <c r="J255">
        <f t="shared" si="27"/>
        <v>0</v>
      </c>
      <c r="K255">
        <f t="shared" si="28"/>
        <v>0</v>
      </c>
    </row>
    <row r="256" spans="1:11">
      <c r="A256" s="30">
        <v>46367</v>
      </c>
      <c r="B256">
        <f>Inputs!$J$44/31</f>
        <v>212.08196721311475</v>
      </c>
      <c r="C256">
        <f t="shared" si="32"/>
        <v>83367.360655737459</v>
      </c>
      <c r="D256">
        <f>Inputs!$J$46/31</f>
        <v>287.57377049180326</v>
      </c>
      <c r="E256">
        <f t="shared" si="30"/>
        <v>96954.491803278885</v>
      </c>
      <c r="F256">
        <f>Inputs!$J$48/31</f>
        <v>363.06557377049177</v>
      </c>
      <c r="G256">
        <f t="shared" si="31"/>
        <v>110541.62295082</v>
      </c>
      <c r="H256">
        <v>1</v>
      </c>
      <c r="I256">
        <f t="shared" si="26"/>
        <v>0</v>
      </c>
      <c r="J256">
        <f t="shared" si="27"/>
        <v>0</v>
      </c>
      <c r="K256">
        <f t="shared" si="28"/>
        <v>0</v>
      </c>
    </row>
    <row r="257" spans="1:11">
      <c r="A257" s="30">
        <v>46368</v>
      </c>
      <c r="B257">
        <f>Inputs!$J$44/31</f>
        <v>212.08196721311475</v>
      </c>
      <c r="C257">
        <f t="shared" si="32"/>
        <v>83579.442622950577</v>
      </c>
      <c r="D257">
        <f>Inputs!$J$46/31</f>
        <v>287.57377049180326</v>
      </c>
      <c r="E257">
        <f t="shared" si="30"/>
        <v>97242.065573770684</v>
      </c>
      <c r="F257">
        <f>Inputs!$J$48/31</f>
        <v>363.06557377049177</v>
      </c>
      <c r="G257">
        <f t="shared" si="31"/>
        <v>110904.6885245905</v>
      </c>
      <c r="H257">
        <v>1</v>
      </c>
      <c r="I257">
        <f t="shared" si="26"/>
        <v>0</v>
      </c>
      <c r="J257">
        <f t="shared" si="27"/>
        <v>0</v>
      </c>
      <c r="K257">
        <f t="shared" si="28"/>
        <v>0</v>
      </c>
    </row>
    <row r="258" spans="1:11">
      <c r="A258" s="30">
        <v>46369</v>
      </c>
      <c r="B258">
        <f>Inputs!$J$44/31</f>
        <v>212.08196721311475</v>
      </c>
      <c r="C258">
        <f t="shared" si="32"/>
        <v>83791.524590163695</v>
      </c>
      <c r="D258">
        <f>Inputs!$J$46/31</f>
        <v>287.57377049180326</v>
      </c>
      <c r="E258">
        <f t="shared" si="30"/>
        <v>97529.639344262483</v>
      </c>
      <c r="F258">
        <f>Inputs!$J$48/31</f>
        <v>363.06557377049177</v>
      </c>
      <c r="G258">
        <f t="shared" si="31"/>
        <v>111267.75409836099</v>
      </c>
      <c r="H258">
        <v>1</v>
      </c>
      <c r="I258">
        <f t="shared" si="26"/>
        <v>0</v>
      </c>
      <c r="J258">
        <f t="shared" si="27"/>
        <v>0</v>
      </c>
      <c r="K258">
        <f t="shared" si="28"/>
        <v>0</v>
      </c>
    </row>
    <row r="259" spans="1:11">
      <c r="A259" s="30">
        <v>46370</v>
      </c>
      <c r="B259">
        <f>Inputs!$J$44/31</f>
        <v>212.08196721311475</v>
      </c>
      <c r="C259">
        <f t="shared" si="32"/>
        <v>84003.606557376814</v>
      </c>
      <c r="D259">
        <f>Inputs!$J$46/31</f>
        <v>287.57377049180326</v>
      </c>
      <c r="E259">
        <f t="shared" si="30"/>
        <v>97817.213114754282</v>
      </c>
      <c r="F259">
        <f>Inputs!$J$48/31</f>
        <v>363.06557377049177</v>
      </c>
      <c r="G259">
        <f t="shared" si="31"/>
        <v>111630.81967213149</v>
      </c>
      <c r="H259">
        <v>1</v>
      </c>
      <c r="I259">
        <f t="shared" ref="I259:I322" si="33">IF(AND(C259&lt;=63143,B259&lt;&gt;0),1,0)</f>
        <v>0</v>
      </c>
      <c r="J259">
        <f t="shared" ref="J259:J322" si="34">IF(AND(E259&lt;=63143,D259&lt;&gt;0),1,0)</f>
        <v>0</v>
      </c>
      <c r="K259">
        <f t="shared" ref="K259:K322" si="35">IF(AND(G259&lt;=63143,F259&lt;&gt;0),1,0)</f>
        <v>0</v>
      </c>
    </row>
    <row r="260" spans="1:11">
      <c r="A260" s="30">
        <v>46371</v>
      </c>
      <c r="B260">
        <f>Inputs!$J$44/31</f>
        <v>212.08196721311475</v>
      </c>
      <c r="C260">
        <f t="shared" si="32"/>
        <v>84215.688524589932</v>
      </c>
      <c r="D260">
        <f>Inputs!$J$46/31</f>
        <v>287.57377049180326</v>
      </c>
      <c r="E260">
        <f t="shared" si="30"/>
        <v>98104.786885246082</v>
      </c>
      <c r="F260">
        <f>Inputs!$J$48/31</f>
        <v>363.06557377049177</v>
      </c>
      <c r="G260">
        <f t="shared" si="31"/>
        <v>111993.88524590198</v>
      </c>
      <c r="H260">
        <v>1</v>
      </c>
      <c r="I260">
        <f t="shared" si="33"/>
        <v>0</v>
      </c>
      <c r="J260">
        <f t="shared" si="34"/>
        <v>0</v>
      </c>
      <c r="K260">
        <f t="shared" si="35"/>
        <v>0</v>
      </c>
    </row>
    <row r="261" spans="1:11">
      <c r="A261" s="30">
        <v>46372</v>
      </c>
      <c r="B261">
        <f>Inputs!$J$44/31</f>
        <v>212.08196721311475</v>
      </c>
      <c r="C261">
        <f t="shared" si="32"/>
        <v>84427.77049180305</v>
      </c>
      <c r="D261">
        <f>Inputs!$J$46/31</f>
        <v>287.57377049180326</v>
      </c>
      <c r="E261">
        <f t="shared" si="30"/>
        <v>98392.360655737881</v>
      </c>
      <c r="F261">
        <f>Inputs!$J$48/31</f>
        <v>363.06557377049177</v>
      </c>
      <c r="G261">
        <f t="shared" si="31"/>
        <v>112356.95081967248</v>
      </c>
      <c r="H261">
        <v>1</v>
      </c>
      <c r="I261">
        <f t="shared" si="33"/>
        <v>0</v>
      </c>
      <c r="J261">
        <f t="shared" si="34"/>
        <v>0</v>
      </c>
      <c r="K261">
        <f t="shared" si="35"/>
        <v>0</v>
      </c>
    </row>
    <row r="262" spans="1:11">
      <c r="A262" s="30">
        <v>46373</v>
      </c>
      <c r="B262">
        <f>Inputs!$J$44/31</f>
        <v>212.08196721311475</v>
      </c>
      <c r="C262">
        <f t="shared" si="32"/>
        <v>84639.852459016169</v>
      </c>
      <c r="D262">
        <f>Inputs!$J$46/31</f>
        <v>287.57377049180326</v>
      </c>
      <c r="E262">
        <f t="shared" si="30"/>
        <v>98679.93442622968</v>
      </c>
      <c r="F262">
        <f>Inputs!$J$48/31</f>
        <v>363.06557377049177</v>
      </c>
      <c r="G262">
        <f t="shared" si="31"/>
        <v>112720.01639344297</v>
      </c>
      <c r="H262">
        <v>1</v>
      </c>
      <c r="I262">
        <f t="shared" si="33"/>
        <v>0</v>
      </c>
      <c r="J262">
        <f t="shared" si="34"/>
        <v>0</v>
      </c>
      <c r="K262">
        <f t="shared" si="35"/>
        <v>0</v>
      </c>
    </row>
    <row r="263" spans="1:11">
      <c r="A263" s="30">
        <v>46374</v>
      </c>
      <c r="B263">
        <f>Inputs!$J$44/31</f>
        <v>212.08196721311475</v>
      </c>
      <c r="C263">
        <f t="shared" si="32"/>
        <v>84851.934426229287</v>
      </c>
      <c r="D263">
        <f>Inputs!$J$46/31</f>
        <v>287.57377049180326</v>
      </c>
      <c r="E263">
        <f t="shared" si="30"/>
        <v>98967.508196721479</v>
      </c>
      <c r="F263">
        <f>Inputs!$J$48/31</f>
        <v>363.06557377049177</v>
      </c>
      <c r="G263">
        <f t="shared" si="31"/>
        <v>113083.08196721347</v>
      </c>
      <c r="H263">
        <v>1</v>
      </c>
      <c r="I263">
        <f t="shared" si="33"/>
        <v>0</v>
      </c>
      <c r="J263">
        <f t="shared" si="34"/>
        <v>0</v>
      </c>
      <c r="K263">
        <f t="shared" si="35"/>
        <v>0</v>
      </c>
    </row>
    <row r="264" spans="1:11">
      <c r="A264" s="30">
        <v>46375</v>
      </c>
      <c r="B264">
        <f>Inputs!$J$44/31</f>
        <v>212.08196721311475</v>
      </c>
      <c r="C264">
        <f t="shared" si="32"/>
        <v>85064.016393442405</v>
      </c>
      <c r="D264">
        <f>Inputs!$J$46/31</f>
        <v>287.57377049180326</v>
      </c>
      <c r="E264">
        <f t="shared" si="30"/>
        <v>99255.081967213278</v>
      </c>
      <c r="F264">
        <f>Inputs!$J$48/31</f>
        <v>363.06557377049177</v>
      </c>
      <c r="G264">
        <f t="shared" si="31"/>
        <v>113446.14754098396</v>
      </c>
      <c r="H264">
        <v>1</v>
      </c>
      <c r="I264">
        <f t="shared" si="33"/>
        <v>0</v>
      </c>
      <c r="J264">
        <f t="shared" si="34"/>
        <v>0</v>
      </c>
      <c r="K264">
        <f t="shared" si="35"/>
        <v>0</v>
      </c>
    </row>
    <row r="265" spans="1:11">
      <c r="A265" s="30">
        <v>46376</v>
      </c>
      <c r="B265">
        <f>Inputs!$J$44/31</f>
        <v>212.08196721311475</v>
      </c>
      <c r="C265">
        <f t="shared" si="32"/>
        <v>85276.098360655524</v>
      </c>
      <c r="D265">
        <f>Inputs!$J$46/31</f>
        <v>287.57377049180326</v>
      </c>
      <c r="E265">
        <f t="shared" si="30"/>
        <v>99542.655737705078</v>
      </c>
      <c r="F265">
        <f>Inputs!$J$48/31</f>
        <v>363.06557377049177</v>
      </c>
      <c r="G265">
        <f t="shared" si="31"/>
        <v>113809.21311475446</v>
      </c>
      <c r="H265">
        <v>1</v>
      </c>
      <c r="I265">
        <f t="shared" si="33"/>
        <v>0</v>
      </c>
      <c r="J265">
        <f t="shared" si="34"/>
        <v>0</v>
      </c>
      <c r="K265">
        <f t="shared" si="35"/>
        <v>0</v>
      </c>
    </row>
    <row r="266" spans="1:11">
      <c r="A266" s="30">
        <v>46377</v>
      </c>
      <c r="B266">
        <f>Inputs!$J$44/31</f>
        <v>212.08196721311475</v>
      </c>
      <c r="C266">
        <f t="shared" si="32"/>
        <v>85488.180327868642</v>
      </c>
      <c r="D266">
        <f>Inputs!$J$46/31</f>
        <v>287.57377049180326</v>
      </c>
      <c r="E266">
        <f t="shared" si="30"/>
        <v>99830.229508196877</v>
      </c>
      <c r="F266">
        <f>Inputs!$J$48/31</f>
        <v>363.06557377049177</v>
      </c>
      <c r="G266">
        <f t="shared" si="31"/>
        <v>114172.27868852495</v>
      </c>
      <c r="H266">
        <v>1</v>
      </c>
      <c r="I266">
        <f t="shared" si="33"/>
        <v>0</v>
      </c>
      <c r="J266">
        <f t="shared" si="34"/>
        <v>0</v>
      </c>
      <c r="K266">
        <f t="shared" si="35"/>
        <v>0</v>
      </c>
    </row>
    <row r="267" spans="1:11">
      <c r="A267" s="30">
        <v>46378</v>
      </c>
      <c r="B267">
        <f>Inputs!$J$44/31</f>
        <v>212.08196721311475</v>
      </c>
      <c r="C267">
        <f t="shared" si="32"/>
        <v>85700.26229508176</v>
      </c>
      <c r="D267">
        <f>Inputs!$J$46/31</f>
        <v>287.57377049180326</v>
      </c>
      <c r="E267">
        <f t="shared" si="30"/>
        <v>100117.80327868868</v>
      </c>
      <c r="F267">
        <f>Inputs!$J$48/31</f>
        <v>363.06557377049177</v>
      </c>
      <c r="G267">
        <f t="shared" si="31"/>
        <v>114535.34426229545</v>
      </c>
      <c r="H267">
        <v>1</v>
      </c>
      <c r="I267">
        <f t="shared" si="33"/>
        <v>0</v>
      </c>
      <c r="J267">
        <f t="shared" si="34"/>
        <v>0</v>
      </c>
      <c r="K267">
        <f t="shared" si="35"/>
        <v>0</v>
      </c>
    </row>
    <row r="268" spans="1:11">
      <c r="A268" s="30">
        <v>46379</v>
      </c>
      <c r="B268">
        <f>Inputs!$J$44/31</f>
        <v>212.08196721311475</v>
      </c>
      <c r="C268">
        <f t="shared" si="32"/>
        <v>85912.344262294879</v>
      </c>
      <c r="D268">
        <f>Inputs!$J$46/31</f>
        <v>287.57377049180326</v>
      </c>
      <c r="E268">
        <f t="shared" si="30"/>
        <v>100405.37704918048</v>
      </c>
      <c r="F268">
        <f>Inputs!$J$48/31</f>
        <v>363.06557377049177</v>
      </c>
      <c r="G268">
        <f t="shared" si="31"/>
        <v>114898.40983606594</v>
      </c>
      <c r="H268">
        <v>1</v>
      </c>
      <c r="I268">
        <f t="shared" si="33"/>
        <v>0</v>
      </c>
      <c r="J268">
        <f t="shared" si="34"/>
        <v>0</v>
      </c>
      <c r="K268">
        <f t="shared" si="35"/>
        <v>0</v>
      </c>
    </row>
    <row r="269" spans="1:11">
      <c r="A269" s="30">
        <v>46380</v>
      </c>
      <c r="B269">
        <f>Inputs!$J$44/31</f>
        <v>212.08196721311475</v>
      </c>
      <c r="C269">
        <f t="shared" si="32"/>
        <v>86124.426229507997</v>
      </c>
      <c r="D269">
        <f>Inputs!$J$46/31</f>
        <v>287.57377049180326</v>
      </c>
      <c r="E269">
        <f t="shared" si="30"/>
        <v>100692.95081967227</v>
      </c>
      <c r="F269">
        <f>Inputs!$J$48/31</f>
        <v>363.06557377049177</v>
      </c>
      <c r="G269">
        <f t="shared" si="31"/>
        <v>115261.47540983644</v>
      </c>
      <c r="H269">
        <v>1</v>
      </c>
      <c r="I269">
        <f t="shared" si="33"/>
        <v>0</v>
      </c>
      <c r="J269">
        <f t="shared" si="34"/>
        <v>0</v>
      </c>
      <c r="K269">
        <f t="shared" si="35"/>
        <v>0</v>
      </c>
    </row>
    <row r="270" spans="1:11">
      <c r="A270" s="30">
        <v>46381</v>
      </c>
      <c r="B270">
        <f>Inputs!$J$44/31</f>
        <v>212.08196721311475</v>
      </c>
      <c r="C270">
        <f t="shared" si="32"/>
        <v>86336.508196721115</v>
      </c>
      <c r="D270">
        <f>Inputs!$J$46/31</f>
        <v>287.57377049180326</v>
      </c>
      <c r="E270">
        <f t="shared" si="30"/>
        <v>100980.52459016407</v>
      </c>
      <c r="F270">
        <f>Inputs!$J$48/31</f>
        <v>363.06557377049177</v>
      </c>
      <c r="G270">
        <f t="shared" si="31"/>
        <v>115624.54098360693</v>
      </c>
      <c r="H270">
        <v>1</v>
      </c>
      <c r="I270">
        <f t="shared" si="33"/>
        <v>0</v>
      </c>
      <c r="J270">
        <f t="shared" si="34"/>
        <v>0</v>
      </c>
      <c r="K270">
        <f t="shared" si="35"/>
        <v>0</v>
      </c>
    </row>
    <row r="271" spans="1:11">
      <c r="A271" s="30">
        <v>46382</v>
      </c>
      <c r="B271">
        <f>Inputs!$J$44/31</f>
        <v>212.08196721311475</v>
      </c>
      <c r="C271">
        <f t="shared" si="32"/>
        <v>86548.590163934234</v>
      </c>
      <c r="D271">
        <f>Inputs!$J$46/31</f>
        <v>287.57377049180326</v>
      </c>
      <c r="E271">
        <f t="shared" si="30"/>
        <v>101268.09836065587</v>
      </c>
      <c r="F271">
        <f>Inputs!$J$48/31</f>
        <v>363.06557377049177</v>
      </c>
      <c r="G271">
        <f t="shared" si="31"/>
        <v>115987.60655737742</v>
      </c>
      <c r="H271">
        <v>1</v>
      </c>
      <c r="I271">
        <f t="shared" si="33"/>
        <v>0</v>
      </c>
      <c r="J271">
        <f t="shared" si="34"/>
        <v>0</v>
      </c>
      <c r="K271">
        <f t="shared" si="35"/>
        <v>0</v>
      </c>
    </row>
    <row r="272" spans="1:11">
      <c r="A272" s="30">
        <v>46383</v>
      </c>
      <c r="B272">
        <f>Inputs!$J$44/31</f>
        <v>212.08196721311475</v>
      </c>
      <c r="C272">
        <f t="shared" si="32"/>
        <v>86760.672131147352</v>
      </c>
      <c r="D272">
        <f>Inputs!$J$46/31</f>
        <v>287.57377049180326</v>
      </c>
      <c r="E272">
        <f t="shared" si="30"/>
        <v>101555.67213114767</v>
      </c>
      <c r="F272">
        <f>Inputs!$J$48/31</f>
        <v>363.06557377049177</v>
      </c>
      <c r="G272">
        <f t="shared" si="31"/>
        <v>116350.67213114792</v>
      </c>
      <c r="H272">
        <v>1</v>
      </c>
      <c r="I272">
        <f t="shared" si="33"/>
        <v>0</v>
      </c>
      <c r="J272">
        <f t="shared" si="34"/>
        <v>0</v>
      </c>
      <c r="K272">
        <f t="shared" si="35"/>
        <v>0</v>
      </c>
    </row>
    <row r="273" spans="1:11">
      <c r="A273" s="30">
        <v>46384</v>
      </c>
      <c r="B273">
        <f>Inputs!$J$44/31</f>
        <v>212.08196721311475</v>
      </c>
      <c r="C273">
        <f t="shared" si="32"/>
        <v>86972.75409836047</v>
      </c>
      <c r="D273">
        <f>Inputs!$J$46/31</f>
        <v>287.57377049180326</v>
      </c>
      <c r="E273">
        <f t="shared" si="30"/>
        <v>101843.24590163947</v>
      </c>
      <c r="F273">
        <f>Inputs!$J$48/31</f>
        <v>363.06557377049177</v>
      </c>
      <c r="G273">
        <f t="shared" si="31"/>
        <v>116713.73770491841</v>
      </c>
      <c r="H273">
        <v>1</v>
      </c>
      <c r="I273">
        <f t="shared" si="33"/>
        <v>0</v>
      </c>
      <c r="J273">
        <f t="shared" si="34"/>
        <v>0</v>
      </c>
      <c r="K273">
        <f t="shared" si="35"/>
        <v>0</v>
      </c>
    </row>
    <row r="274" spans="1:11">
      <c r="A274" s="30">
        <v>46385</v>
      </c>
      <c r="B274">
        <f>Inputs!$J$44/31</f>
        <v>212.08196721311475</v>
      </c>
      <c r="C274">
        <f t="shared" si="32"/>
        <v>87184.836065573589</v>
      </c>
      <c r="D274">
        <f>Inputs!$J$46/31</f>
        <v>287.57377049180326</v>
      </c>
      <c r="E274">
        <f t="shared" si="30"/>
        <v>102130.81967213127</v>
      </c>
      <c r="F274">
        <f>Inputs!$J$48/31</f>
        <v>363.06557377049177</v>
      </c>
      <c r="G274">
        <f t="shared" si="31"/>
        <v>117076.80327868891</v>
      </c>
      <c r="H274">
        <v>1</v>
      </c>
      <c r="I274">
        <f t="shared" si="33"/>
        <v>0</v>
      </c>
      <c r="J274">
        <f t="shared" si="34"/>
        <v>0</v>
      </c>
      <c r="K274">
        <f t="shared" si="35"/>
        <v>0</v>
      </c>
    </row>
    <row r="275" spans="1:11">
      <c r="A275" s="30">
        <v>46386</v>
      </c>
      <c r="B275">
        <f>Inputs!$J$44/31</f>
        <v>212.08196721311475</v>
      </c>
      <c r="C275">
        <f t="shared" si="32"/>
        <v>87396.918032786707</v>
      </c>
      <c r="D275">
        <f>Inputs!$J$46/31</f>
        <v>287.57377049180326</v>
      </c>
      <c r="E275">
        <f t="shared" si="30"/>
        <v>102418.39344262307</v>
      </c>
      <c r="F275">
        <f>Inputs!$J$48/31</f>
        <v>363.06557377049177</v>
      </c>
      <c r="G275">
        <f t="shared" si="31"/>
        <v>117439.8688524594</v>
      </c>
      <c r="H275">
        <v>1</v>
      </c>
      <c r="I275">
        <f t="shared" si="33"/>
        <v>0</v>
      </c>
      <c r="J275">
        <f t="shared" si="34"/>
        <v>0</v>
      </c>
      <c r="K275">
        <f t="shared" si="35"/>
        <v>0</v>
      </c>
    </row>
    <row r="276" spans="1:11">
      <c r="A276" s="30">
        <v>46387</v>
      </c>
      <c r="B276">
        <f>Inputs!$J$44/31</f>
        <v>212.08196721311475</v>
      </c>
      <c r="C276">
        <f t="shared" si="32"/>
        <v>87608.999999999825</v>
      </c>
      <c r="D276">
        <f>Inputs!$J$46/31</f>
        <v>287.57377049180326</v>
      </c>
      <c r="E276">
        <f t="shared" si="30"/>
        <v>102705.96721311487</v>
      </c>
      <c r="F276">
        <f>Inputs!$J$48/31</f>
        <v>363.06557377049177</v>
      </c>
      <c r="G276">
        <f t="shared" si="31"/>
        <v>117802.9344262299</v>
      </c>
      <c r="H276">
        <v>1</v>
      </c>
      <c r="I276">
        <f t="shared" si="33"/>
        <v>0</v>
      </c>
      <c r="J276">
        <f t="shared" si="34"/>
        <v>0</v>
      </c>
      <c r="K276">
        <f t="shared" si="35"/>
        <v>0</v>
      </c>
    </row>
    <row r="277" spans="1:11">
      <c r="A277" s="30">
        <v>46388</v>
      </c>
      <c r="B277">
        <f>Inputs!$K$44/31</f>
        <v>350.45762711864404</v>
      </c>
      <c r="C277">
        <f t="shared" si="32"/>
        <v>87959.457627118463</v>
      </c>
      <c r="D277">
        <f>Inputs!$K$46/31</f>
        <v>447.05084745762713</v>
      </c>
      <c r="E277">
        <f t="shared" si="30"/>
        <v>103153.01806057249</v>
      </c>
      <c r="F277">
        <f>Inputs!$K$48/31</f>
        <v>543.66101694915255</v>
      </c>
      <c r="G277">
        <f t="shared" si="31"/>
        <v>118346.59544317905</v>
      </c>
      <c r="H277">
        <v>1</v>
      </c>
      <c r="I277">
        <f t="shared" si="33"/>
        <v>0</v>
      </c>
      <c r="J277">
        <f t="shared" si="34"/>
        <v>0</v>
      </c>
      <c r="K277">
        <f t="shared" si="35"/>
        <v>0</v>
      </c>
    </row>
    <row r="278" spans="1:11">
      <c r="A278" s="30">
        <v>46389</v>
      </c>
      <c r="B278">
        <f>Inputs!$K$44/31</f>
        <v>350.45762711864404</v>
      </c>
      <c r="C278">
        <f t="shared" si="32"/>
        <v>88309.915254237101</v>
      </c>
      <c r="D278">
        <f>Inputs!$K$46/31</f>
        <v>447.05084745762713</v>
      </c>
      <c r="E278">
        <f t="shared" si="30"/>
        <v>103600.06890803011</v>
      </c>
      <c r="F278">
        <f>Inputs!$K$48/31</f>
        <v>543.66101694915255</v>
      </c>
      <c r="G278">
        <f t="shared" si="31"/>
        <v>118890.25646012819</v>
      </c>
      <c r="H278">
        <v>1</v>
      </c>
      <c r="I278">
        <f t="shared" si="33"/>
        <v>0</v>
      </c>
      <c r="J278">
        <f t="shared" si="34"/>
        <v>0</v>
      </c>
      <c r="K278">
        <f t="shared" si="35"/>
        <v>0</v>
      </c>
    </row>
    <row r="279" spans="1:11">
      <c r="A279" s="30">
        <v>46390</v>
      </c>
      <c r="B279">
        <f>Inputs!$K$44/31</f>
        <v>350.45762711864404</v>
      </c>
      <c r="C279">
        <f t="shared" si="32"/>
        <v>88660.372881355739</v>
      </c>
      <c r="D279">
        <f>Inputs!$K$46/31</f>
        <v>447.05084745762713</v>
      </c>
      <c r="E279">
        <f t="shared" si="30"/>
        <v>104047.11975548773</v>
      </c>
      <c r="F279">
        <f>Inputs!$K$48/31</f>
        <v>543.66101694915255</v>
      </c>
      <c r="G279">
        <f t="shared" si="31"/>
        <v>119433.91747707734</v>
      </c>
      <c r="H279">
        <v>1</v>
      </c>
      <c r="I279">
        <f t="shared" si="33"/>
        <v>0</v>
      </c>
      <c r="J279">
        <f t="shared" si="34"/>
        <v>0</v>
      </c>
      <c r="K279">
        <f t="shared" si="35"/>
        <v>0</v>
      </c>
    </row>
    <row r="280" spans="1:11">
      <c r="A280" s="30">
        <v>46391</v>
      </c>
      <c r="B280">
        <f>Inputs!$K$44/31</f>
        <v>350.45762711864404</v>
      </c>
      <c r="C280">
        <f t="shared" si="32"/>
        <v>89010.830508474377</v>
      </c>
      <c r="D280">
        <f>Inputs!$K$46/31</f>
        <v>447.05084745762713</v>
      </c>
      <c r="E280">
        <f t="shared" si="30"/>
        <v>104494.17060294535</v>
      </c>
      <c r="F280">
        <f>Inputs!$K$48/31</f>
        <v>543.66101694915255</v>
      </c>
      <c r="G280">
        <f t="shared" si="31"/>
        <v>119977.57849402649</v>
      </c>
      <c r="H280">
        <v>1</v>
      </c>
      <c r="I280">
        <f t="shared" si="33"/>
        <v>0</v>
      </c>
      <c r="J280">
        <f t="shared" si="34"/>
        <v>0</v>
      </c>
      <c r="K280">
        <f t="shared" si="35"/>
        <v>0</v>
      </c>
    </row>
    <row r="281" spans="1:11">
      <c r="A281" s="30">
        <v>46392</v>
      </c>
      <c r="B281">
        <f>Inputs!$K$44/31</f>
        <v>350.45762711864404</v>
      </c>
      <c r="C281">
        <f t="shared" si="32"/>
        <v>89361.288135593015</v>
      </c>
      <c r="D281">
        <f>Inputs!$K$46/31</f>
        <v>447.05084745762713</v>
      </c>
      <c r="E281">
        <f t="shared" si="30"/>
        <v>104941.22145040297</v>
      </c>
      <c r="F281">
        <f>Inputs!$K$48/31</f>
        <v>543.66101694915255</v>
      </c>
      <c r="G281">
        <f t="shared" si="31"/>
        <v>120521.23951097563</v>
      </c>
      <c r="H281">
        <v>1</v>
      </c>
      <c r="I281">
        <f t="shared" si="33"/>
        <v>0</v>
      </c>
      <c r="J281">
        <f t="shared" si="34"/>
        <v>0</v>
      </c>
      <c r="K281">
        <f t="shared" si="35"/>
        <v>0</v>
      </c>
    </row>
    <row r="282" spans="1:11">
      <c r="A282" s="30">
        <v>46393</v>
      </c>
      <c r="B282">
        <f>Inputs!$K$44/31</f>
        <v>350.45762711864404</v>
      </c>
      <c r="C282">
        <f t="shared" si="32"/>
        <v>89711.745762711653</v>
      </c>
      <c r="D282">
        <f>Inputs!$K$46/31</f>
        <v>447.05084745762713</v>
      </c>
      <c r="E282">
        <f t="shared" si="30"/>
        <v>105388.27229786059</v>
      </c>
      <c r="F282">
        <f>Inputs!$K$48/31</f>
        <v>543.66101694915255</v>
      </c>
      <c r="G282">
        <f t="shared" si="31"/>
        <v>121064.90052792478</v>
      </c>
      <c r="H282">
        <v>1</v>
      </c>
      <c r="I282">
        <f t="shared" si="33"/>
        <v>0</v>
      </c>
      <c r="J282">
        <f t="shared" si="34"/>
        <v>0</v>
      </c>
      <c r="K282">
        <f t="shared" si="35"/>
        <v>0</v>
      </c>
    </row>
    <row r="283" spans="1:11">
      <c r="A283" s="30">
        <v>46394</v>
      </c>
      <c r="B283">
        <f>Inputs!$K$44/31</f>
        <v>350.45762711864404</v>
      </c>
      <c r="C283">
        <f t="shared" si="32"/>
        <v>90062.203389830291</v>
      </c>
      <c r="D283">
        <f>Inputs!$K$46/31</f>
        <v>447.05084745762713</v>
      </c>
      <c r="E283">
        <f t="shared" si="30"/>
        <v>105835.32314531821</v>
      </c>
      <c r="F283">
        <f>Inputs!$K$48/31</f>
        <v>543.66101694915255</v>
      </c>
      <c r="G283">
        <f t="shared" si="31"/>
        <v>121608.56154487393</v>
      </c>
      <c r="H283">
        <v>1</v>
      </c>
      <c r="I283">
        <f t="shared" si="33"/>
        <v>0</v>
      </c>
      <c r="J283">
        <f t="shared" si="34"/>
        <v>0</v>
      </c>
      <c r="K283">
        <f t="shared" si="35"/>
        <v>0</v>
      </c>
    </row>
    <row r="284" spans="1:11">
      <c r="A284" s="30">
        <v>46395</v>
      </c>
      <c r="B284">
        <f>Inputs!$K$44/31</f>
        <v>350.45762711864404</v>
      </c>
      <c r="C284">
        <f t="shared" si="32"/>
        <v>90412.661016948929</v>
      </c>
      <c r="D284">
        <f>Inputs!$K$46/31</f>
        <v>447.05084745762713</v>
      </c>
      <c r="E284">
        <f t="shared" si="30"/>
        <v>106282.37399277583</v>
      </c>
      <c r="F284">
        <f>Inputs!$K$48/31</f>
        <v>543.66101694915255</v>
      </c>
      <c r="G284">
        <f t="shared" si="31"/>
        <v>122152.22256182307</v>
      </c>
      <c r="H284">
        <v>1</v>
      </c>
      <c r="I284">
        <f t="shared" si="33"/>
        <v>0</v>
      </c>
      <c r="J284">
        <f t="shared" si="34"/>
        <v>0</v>
      </c>
      <c r="K284">
        <f t="shared" si="35"/>
        <v>0</v>
      </c>
    </row>
    <row r="285" spans="1:11">
      <c r="A285" s="30">
        <v>46396</v>
      </c>
      <c r="B285">
        <f>Inputs!$K$44/31</f>
        <v>350.45762711864404</v>
      </c>
      <c r="C285">
        <f t="shared" si="32"/>
        <v>90763.118644067566</v>
      </c>
      <c r="D285">
        <f>Inputs!$K$46/31</f>
        <v>447.05084745762713</v>
      </c>
      <c r="E285">
        <f t="shared" si="30"/>
        <v>106729.42484023345</v>
      </c>
      <c r="F285">
        <f>Inputs!$K$48/31</f>
        <v>543.66101694915255</v>
      </c>
      <c r="G285">
        <f t="shared" si="31"/>
        <v>122695.88357877222</v>
      </c>
      <c r="H285">
        <v>1</v>
      </c>
      <c r="I285">
        <f t="shared" si="33"/>
        <v>0</v>
      </c>
      <c r="J285">
        <f t="shared" si="34"/>
        <v>0</v>
      </c>
      <c r="K285">
        <f t="shared" si="35"/>
        <v>0</v>
      </c>
    </row>
    <row r="286" spans="1:11">
      <c r="A286" s="30">
        <v>46397</v>
      </c>
      <c r="B286">
        <f>Inputs!$K$44/31</f>
        <v>350.45762711864404</v>
      </c>
      <c r="C286">
        <f t="shared" si="32"/>
        <v>91113.576271186204</v>
      </c>
      <c r="D286">
        <f>Inputs!$K$46/31</f>
        <v>447.05084745762713</v>
      </c>
      <c r="E286">
        <f t="shared" si="30"/>
        <v>107176.47568769107</v>
      </c>
      <c r="F286">
        <f>Inputs!$K$48/31</f>
        <v>543.66101694915255</v>
      </c>
      <c r="G286">
        <f t="shared" si="31"/>
        <v>123239.54459572137</v>
      </c>
      <c r="H286">
        <v>1</v>
      </c>
      <c r="I286">
        <f t="shared" si="33"/>
        <v>0</v>
      </c>
      <c r="J286">
        <f t="shared" si="34"/>
        <v>0</v>
      </c>
      <c r="K286">
        <f t="shared" si="35"/>
        <v>0</v>
      </c>
    </row>
    <row r="287" spans="1:11">
      <c r="A287" s="30">
        <v>46398</v>
      </c>
      <c r="B287">
        <f>Inputs!$K$44/31</f>
        <v>350.45762711864404</v>
      </c>
      <c r="C287">
        <f t="shared" si="32"/>
        <v>91464.033898304842</v>
      </c>
      <c r="D287">
        <f>Inputs!$K$46/31</f>
        <v>447.05084745762713</v>
      </c>
      <c r="E287">
        <f t="shared" si="30"/>
        <v>107623.52653514869</v>
      </c>
      <c r="F287">
        <f>Inputs!$K$48/31</f>
        <v>543.66101694915255</v>
      </c>
      <c r="G287">
        <f t="shared" si="31"/>
        <v>123783.20561267051</v>
      </c>
      <c r="H287">
        <v>1</v>
      </c>
      <c r="I287">
        <f t="shared" si="33"/>
        <v>0</v>
      </c>
      <c r="J287">
        <f t="shared" si="34"/>
        <v>0</v>
      </c>
      <c r="K287">
        <f t="shared" si="35"/>
        <v>0</v>
      </c>
    </row>
    <row r="288" spans="1:11">
      <c r="A288" s="30">
        <v>46399</v>
      </c>
      <c r="B288">
        <f>Inputs!$K$44/31</f>
        <v>350.45762711864404</v>
      </c>
      <c r="C288">
        <f t="shared" si="32"/>
        <v>91814.49152542348</v>
      </c>
      <c r="D288">
        <f>Inputs!$K$46/31</f>
        <v>447.05084745762713</v>
      </c>
      <c r="E288">
        <f t="shared" si="30"/>
        <v>108070.57738260631</v>
      </c>
      <c r="F288">
        <f>Inputs!$K$48/31</f>
        <v>543.66101694915255</v>
      </c>
      <c r="G288">
        <f t="shared" si="31"/>
        <v>124326.86662961966</v>
      </c>
      <c r="H288">
        <v>1</v>
      </c>
      <c r="I288">
        <f t="shared" si="33"/>
        <v>0</v>
      </c>
      <c r="J288">
        <f t="shared" si="34"/>
        <v>0</v>
      </c>
      <c r="K288">
        <f t="shared" si="35"/>
        <v>0</v>
      </c>
    </row>
    <row r="289" spans="1:11">
      <c r="A289" s="30">
        <v>46400</v>
      </c>
      <c r="B289">
        <f>Inputs!$K$44/31</f>
        <v>350.45762711864404</v>
      </c>
      <c r="C289">
        <f t="shared" si="32"/>
        <v>92164.949152542118</v>
      </c>
      <c r="D289">
        <f>Inputs!$K$46/31</f>
        <v>447.05084745762713</v>
      </c>
      <c r="E289">
        <f t="shared" si="30"/>
        <v>108517.62823006393</v>
      </c>
      <c r="F289">
        <f>Inputs!$K$48/31</f>
        <v>543.66101694915255</v>
      </c>
      <c r="G289">
        <f t="shared" si="31"/>
        <v>124870.52764656881</v>
      </c>
      <c r="H289">
        <v>1</v>
      </c>
      <c r="I289">
        <f t="shared" si="33"/>
        <v>0</v>
      </c>
      <c r="J289">
        <f t="shared" si="34"/>
        <v>0</v>
      </c>
      <c r="K289">
        <f t="shared" si="35"/>
        <v>0</v>
      </c>
    </row>
    <row r="290" spans="1:11">
      <c r="A290" s="30">
        <v>46401</v>
      </c>
      <c r="B290">
        <f>Inputs!$K$44/31</f>
        <v>350.45762711864404</v>
      </c>
      <c r="C290">
        <f t="shared" si="32"/>
        <v>92515.406779660756</v>
      </c>
      <c r="D290">
        <f>Inputs!$K$46/31</f>
        <v>447.05084745762713</v>
      </c>
      <c r="E290">
        <f t="shared" si="30"/>
        <v>108964.67907752155</v>
      </c>
      <c r="F290">
        <f>Inputs!$K$48/31</f>
        <v>543.66101694915255</v>
      </c>
      <c r="G290">
        <f t="shared" si="31"/>
        <v>125414.18866351795</v>
      </c>
      <c r="H290">
        <v>1</v>
      </c>
      <c r="I290">
        <f t="shared" si="33"/>
        <v>0</v>
      </c>
      <c r="J290">
        <f t="shared" si="34"/>
        <v>0</v>
      </c>
      <c r="K290">
        <f t="shared" si="35"/>
        <v>0</v>
      </c>
    </row>
    <row r="291" spans="1:11">
      <c r="A291" s="30">
        <v>46402</v>
      </c>
      <c r="B291">
        <f>Inputs!$K$44/31</f>
        <v>350.45762711864404</v>
      </c>
      <c r="C291">
        <f t="shared" si="32"/>
        <v>92865.864406779394</v>
      </c>
      <c r="D291">
        <f>Inputs!$K$46/31</f>
        <v>447.05084745762713</v>
      </c>
      <c r="E291">
        <f t="shared" si="30"/>
        <v>109411.72992497917</v>
      </c>
      <c r="F291">
        <f>Inputs!$K$48/31</f>
        <v>543.66101694915255</v>
      </c>
      <c r="G291">
        <f t="shared" si="31"/>
        <v>125957.8496804671</v>
      </c>
      <c r="H291">
        <v>1</v>
      </c>
      <c r="I291">
        <f t="shared" si="33"/>
        <v>0</v>
      </c>
      <c r="J291">
        <f t="shared" si="34"/>
        <v>0</v>
      </c>
      <c r="K291">
        <f t="shared" si="35"/>
        <v>0</v>
      </c>
    </row>
    <row r="292" spans="1:11">
      <c r="A292" s="30">
        <v>46403</v>
      </c>
      <c r="B292">
        <f>Inputs!$K$44/31</f>
        <v>350.45762711864404</v>
      </c>
      <c r="C292">
        <f t="shared" si="32"/>
        <v>93216.322033898032</v>
      </c>
      <c r="D292">
        <f>Inputs!$K$46/31</f>
        <v>447.05084745762713</v>
      </c>
      <c r="E292">
        <f t="shared" si="30"/>
        <v>109858.78077243679</v>
      </c>
      <c r="F292">
        <f>Inputs!$K$48/31</f>
        <v>543.66101694915255</v>
      </c>
      <c r="G292">
        <f t="shared" si="31"/>
        <v>126501.51069741625</v>
      </c>
      <c r="H292">
        <v>1</v>
      </c>
      <c r="I292">
        <f t="shared" si="33"/>
        <v>0</v>
      </c>
      <c r="J292">
        <f t="shared" si="34"/>
        <v>0</v>
      </c>
      <c r="K292">
        <f t="shared" si="35"/>
        <v>0</v>
      </c>
    </row>
    <row r="293" spans="1:11">
      <c r="A293" s="30">
        <v>46404</v>
      </c>
      <c r="B293">
        <f>Inputs!$K$44/31</f>
        <v>350.45762711864404</v>
      </c>
      <c r="C293">
        <f t="shared" si="32"/>
        <v>93566.77966101667</v>
      </c>
      <c r="D293">
        <f>Inputs!$K$46/31</f>
        <v>447.05084745762713</v>
      </c>
      <c r="E293">
        <f t="shared" si="30"/>
        <v>110305.83161989441</v>
      </c>
      <c r="F293">
        <f>Inputs!$K$48/31</f>
        <v>543.66101694915255</v>
      </c>
      <c r="G293">
        <f t="shared" si="31"/>
        <v>127045.1717143654</v>
      </c>
      <c r="H293">
        <v>1</v>
      </c>
      <c r="I293">
        <f t="shared" si="33"/>
        <v>0</v>
      </c>
      <c r="J293">
        <f t="shared" si="34"/>
        <v>0</v>
      </c>
      <c r="K293">
        <f t="shared" si="35"/>
        <v>0</v>
      </c>
    </row>
    <row r="294" spans="1:11">
      <c r="A294" s="30">
        <v>46405</v>
      </c>
      <c r="B294">
        <f>Inputs!$K$44/31</f>
        <v>350.45762711864404</v>
      </c>
      <c r="C294">
        <f t="shared" si="32"/>
        <v>93917.237288135308</v>
      </c>
      <c r="D294">
        <f>Inputs!$K$46/31</f>
        <v>447.05084745762713</v>
      </c>
      <c r="E294">
        <f t="shared" si="30"/>
        <v>110752.88246735203</v>
      </c>
      <c r="F294">
        <f>Inputs!$K$48/31</f>
        <v>543.66101694915255</v>
      </c>
      <c r="G294">
        <f t="shared" si="31"/>
        <v>127588.83273131454</v>
      </c>
      <c r="H294">
        <v>1</v>
      </c>
      <c r="I294">
        <f t="shared" si="33"/>
        <v>0</v>
      </c>
      <c r="J294">
        <f t="shared" si="34"/>
        <v>0</v>
      </c>
      <c r="K294">
        <f t="shared" si="35"/>
        <v>0</v>
      </c>
    </row>
    <row r="295" spans="1:11">
      <c r="A295" s="30">
        <v>46406</v>
      </c>
      <c r="B295">
        <f>Inputs!$K$44/31</f>
        <v>350.45762711864404</v>
      </c>
      <c r="C295">
        <f t="shared" si="32"/>
        <v>94267.694915253946</v>
      </c>
      <c r="D295">
        <f>Inputs!$K$46/31</f>
        <v>447.05084745762713</v>
      </c>
      <c r="E295">
        <f t="shared" si="30"/>
        <v>111199.93331480965</v>
      </c>
      <c r="F295">
        <f>Inputs!$K$48/31</f>
        <v>543.66101694915255</v>
      </c>
      <c r="G295">
        <f t="shared" si="31"/>
        <v>128132.49374826369</v>
      </c>
      <c r="H295">
        <v>1</v>
      </c>
      <c r="I295">
        <f t="shared" si="33"/>
        <v>0</v>
      </c>
      <c r="J295">
        <f t="shared" si="34"/>
        <v>0</v>
      </c>
      <c r="K295">
        <f t="shared" si="35"/>
        <v>0</v>
      </c>
    </row>
    <row r="296" spans="1:11">
      <c r="A296" s="30">
        <v>46407</v>
      </c>
      <c r="B296">
        <f>Inputs!$K$44/31</f>
        <v>350.45762711864404</v>
      </c>
      <c r="C296">
        <f t="shared" si="32"/>
        <v>94618.152542372583</v>
      </c>
      <c r="D296">
        <f>Inputs!$K$46/31</f>
        <v>447.05084745762713</v>
      </c>
      <c r="E296">
        <f t="shared" si="30"/>
        <v>111646.98416226727</v>
      </c>
      <c r="F296">
        <f>Inputs!$K$48/31</f>
        <v>543.66101694915255</v>
      </c>
      <c r="G296">
        <f t="shared" si="31"/>
        <v>128676.15476521284</v>
      </c>
      <c r="H296">
        <v>1</v>
      </c>
      <c r="I296">
        <f t="shared" si="33"/>
        <v>0</v>
      </c>
      <c r="J296">
        <f t="shared" si="34"/>
        <v>0</v>
      </c>
      <c r="K296">
        <f t="shared" si="35"/>
        <v>0</v>
      </c>
    </row>
    <row r="297" spans="1:11">
      <c r="A297" s="30">
        <v>46408</v>
      </c>
      <c r="B297">
        <f>Inputs!$K$44/31</f>
        <v>350.45762711864404</v>
      </c>
      <c r="C297">
        <f t="shared" si="32"/>
        <v>94968.610169491221</v>
      </c>
      <c r="D297">
        <f>Inputs!$K$46/31</f>
        <v>447.05084745762713</v>
      </c>
      <c r="E297">
        <f t="shared" si="30"/>
        <v>112094.03500972489</v>
      </c>
      <c r="F297">
        <f>Inputs!$K$48/31</f>
        <v>543.66101694915255</v>
      </c>
      <c r="G297">
        <f t="shared" si="31"/>
        <v>129219.81578216198</v>
      </c>
      <c r="H297">
        <v>1</v>
      </c>
      <c r="I297">
        <f t="shared" si="33"/>
        <v>0</v>
      </c>
      <c r="J297">
        <f t="shared" si="34"/>
        <v>0</v>
      </c>
      <c r="K297">
        <f t="shared" si="35"/>
        <v>0</v>
      </c>
    </row>
    <row r="298" spans="1:11">
      <c r="A298" s="30">
        <v>46409</v>
      </c>
      <c r="B298">
        <f>Inputs!$K$44/31</f>
        <v>350.45762711864404</v>
      </c>
      <c r="C298">
        <f t="shared" si="32"/>
        <v>95319.067796609859</v>
      </c>
      <c r="D298">
        <f>Inputs!$K$46/31</f>
        <v>447.05084745762713</v>
      </c>
      <c r="E298">
        <f t="shared" ref="E298:E361" si="36">D298+E297</f>
        <v>112541.08585718251</v>
      </c>
      <c r="F298">
        <f>Inputs!$K$48/31</f>
        <v>543.66101694915255</v>
      </c>
      <c r="G298">
        <f t="shared" ref="G298:G361" si="37">F298+G297</f>
        <v>129763.47679911113</v>
      </c>
      <c r="H298">
        <v>1</v>
      </c>
      <c r="I298">
        <f t="shared" si="33"/>
        <v>0</v>
      </c>
      <c r="J298">
        <f t="shared" si="34"/>
        <v>0</v>
      </c>
      <c r="K298">
        <f t="shared" si="35"/>
        <v>0</v>
      </c>
    </row>
    <row r="299" spans="1:11">
      <c r="A299" s="30">
        <v>46410</v>
      </c>
      <c r="B299">
        <f>Inputs!$K$44/31</f>
        <v>350.45762711864404</v>
      </c>
      <c r="C299">
        <f t="shared" si="32"/>
        <v>95669.525423728497</v>
      </c>
      <c r="D299">
        <f>Inputs!$K$46/31</f>
        <v>447.05084745762713</v>
      </c>
      <c r="E299">
        <f t="shared" si="36"/>
        <v>112988.13670464013</v>
      </c>
      <c r="F299">
        <f>Inputs!$K$48/31</f>
        <v>543.66101694915255</v>
      </c>
      <c r="G299">
        <f t="shared" si="37"/>
        <v>130307.13781606028</v>
      </c>
      <c r="H299">
        <v>1</v>
      </c>
      <c r="I299">
        <f t="shared" si="33"/>
        <v>0</v>
      </c>
      <c r="J299">
        <f t="shared" si="34"/>
        <v>0</v>
      </c>
      <c r="K299">
        <f t="shared" si="35"/>
        <v>0</v>
      </c>
    </row>
    <row r="300" spans="1:11">
      <c r="A300" s="30">
        <v>46411</v>
      </c>
      <c r="B300">
        <f>Inputs!$K$44/31</f>
        <v>350.45762711864404</v>
      </c>
      <c r="C300">
        <f t="shared" si="32"/>
        <v>96019.983050847135</v>
      </c>
      <c r="D300">
        <f>Inputs!$K$46/31</f>
        <v>447.05084745762713</v>
      </c>
      <c r="E300">
        <f t="shared" si="36"/>
        <v>113435.18755209775</v>
      </c>
      <c r="F300">
        <f>Inputs!$K$48/31</f>
        <v>543.66101694915255</v>
      </c>
      <c r="G300">
        <f t="shared" si="37"/>
        <v>130850.79883300942</v>
      </c>
      <c r="H300">
        <v>1</v>
      </c>
      <c r="I300">
        <f t="shared" si="33"/>
        <v>0</v>
      </c>
      <c r="J300">
        <f t="shared" si="34"/>
        <v>0</v>
      </c>
      <c r="K300">
        <f t="shared" si="35"/>
        <v>0</v>
      </c>
    </row>
    <row r="301" spans="1:11">
      <c r="A301" s="30">
        <v>46412</v>
      </c>
      <c r="B301">
        <f>Inputs!$K$44/31</f>
        <v>350.45762711864404</v>
      </c>
      <c r="C301">
        <f t="shared" si="32"/>
        <v>96370.440677965773</v>
      </c>
      <c r="D301">
        <f>Inputs!$K$46/31</f>
        <v>447.05084745762713</v>
      </c>
      <c r="E301">
        <f t="shared" si="36"/>
        <v>113882.23839955537</v>
      </c>
      <c r="F301">
        <f>Inputs!$K$48/31</f>
        <v>543.66101694915255</v>
      </c>
      <c r="G301">
        <f t="shared" si="37"/>
        <v>131394.45984995857</v>
      </c>
      <c r="H301">
        <v>1</v>
      </c>
      <c r="I301">
        <f t="shared" si="33"/>
        <v>0</v>
      </c>
      <c r="J301">
        <f t="shared" si="34"/>
        <v>0</v>
      </c>
      <c r="K301">
        <f t="shared" si="35"/>
        <v>0</v>
      </c>
    </row>
    <row r="302" spans="1:11">
      <c r="A302" s="30">
        <v>46413</v>
      </c>
      <c r="B302">
        <f>Inputs!$K$44/31</f>
        <v>350.45762711864404</v>
      </c>
      <c r="C302">
        <f t="shared" si="32"/>
        <v>96720.898305084411</v>
      </c>
      <c r="D302">
        <f>Inputs!$K$46/31</f>
        <v>447.05084745762713</v>
      </c>
      <c r="E302">
        <f t="shared" si="36"/>
        <v>114329.28924701299</v>
      </c>
      <c r="F302">
        <f>Inputs!$K$48/31</f>
        <v>543.66101694915255</v>
      </c>
      <c r="G302">
        <f t="shared" si="37"/>
        <v>131938.12086690773</v>
      </c>
      <c r="H302">
        <v>1</v>
      </c>
      <c r="I302">
        <f t="shared" si="33"/>
        <v>0</v>
      </c>
      <c r="J302">
        <f t="shared" si="34"/>
        <v>0</v>
      </c>
      <c r="K302">
        <f t="shared" si="35"/>
        <v>0</v>
      </c>
    </row>
    <row r="303" spans="1:11">
      <c r="A303" s="30">
        <v>46414</v>
      </c>
      <c r="B303">
        <f>Inputs!$K$44/31</f>
        <v>350.45762711864404</v>
      </c>
      <c r="C303">
        <f t="shared" si="32"/>
        <v>97071.355932203049</v>
      </c>
      <c r="D303">
        <f>Inputs!$K$46/31</f>
        <v>447.05084745762713</v>
      </c>
      <c r="E303">
        <f t="shared" si="36"/>
        <v>114776.34009447061</v>
      </c>
      <c r="F303">
        <f>Inputs!$K$48/31</f>
        <v>543.66101694915255</v>
      </c>
      <c r="G303">
        <f t="shared" si="37"/>
        <v>132481.78188385689</v>
      </c>
      <c r="H303">
        <v>1</v>
      </c>
      <c r="I303">
        <f t="shared" si="33"/>
        <v>0</v>
      </c>
      <c r="J303">
        <f t="shared" si="34"/>
        <v>0</v>
      </c>
      <c r="K303">
        <f t="shared" si="35"/>
        <v>0</v>
      </c>
    </row>
    <row r="304" spans="1:11">
      <c r="A304" s="30">
        <v>46415</v>
      </c>
      <c r="B304">
        <f>Inputs!$K$44/31</f>
        <v>350.45762711864404</v>
      </c>
      <c r="C304">
        <f t="shared" si="32"/>
        <v>97421.813559321687</v>
      </c>
      <c r="D304">
        <f>Inputs!$K$46/31</f>
        <v>447.05084745762713</v>
      </c>
      <c r="E304">
        <f t="shared" si="36"/>
        <v>115223.39094192823</v>
      </c>
      <c r="F304">
        <f>Inputs!$K$48/31</f>
        <v>543.66101694915255</v>
      </c>
      <c r="G304">
        <f t="shared" si="37"/>
        <v>133025.44290080605</v>
      </c>
      <c r="H304">
        <v>1</v>
      </c>
      <c r="I304">
        <f t="shared" si="33"/>
        <v>0</v>
      </c>
      <c r="J304">
        <f t="shared" si="34"/>
        <v>0</v>
      </c>
      <c r="K304">
        <f t="shared" si="35"/>
        <v>0</v>
      </c>
    </row>
    <row r="305" spans="1:11">
      <c r="A305" s="30">
        <v>46416</v>
      </c>
      <c r="B305">
        <f>Inputs!$K$44/31</f>
        <v>350.45762711864404</v>
      </c>
      <c r="C305">
        <f t="shared" si="32"/>
        <v>97772.271186440325</v>
      </c>
      <c r="D305">
        <f>Inputs!$K$46/31</f>
        <v>447.05084745762713</v>
      </c>
      <c r="E305">
        <f t="shared" si="36"/>
        <v>115670.44178938585</v>
      </c>
      <c r="F305">
        <f>Inputs!$K$48/31</f>
        <v>543.66101694915255</v>
      </c>
      <c r="G305">
        <f t="shared" si="37"/>
        <v>133569.10391775522</v>
      </c>
      <c r="H305">
        <v>1</v>
      </c>
      <c r="I305">
        <f t="shared" si="33"/>
        <v>0</v>
      </c>
      <c r="J305">
        <f t="shared" si="34"/>
        <v>0</v>
      </c>
      <c r="K305">
        <f t="shared" si="35"/>
        <v>0</v>
      </c>
    </row>
    <row r="306" spans="1:11">
      <c r="A306" s="30">
        <v>46417</v>
      </c>
      <c r="B306">
        <f>Inputs!$K$44/31</f>
        <v>350.45762711864404</v>
      </c>
      <c r="C306">
        <f t="shared" si="32"/>
        <v>98122.728813558962</v>
      </c>
      <c r="D306">
        <f>Inputs!$K$46/31</f>
        <v>447.05084745762713</v>
      </c>
      <c r="E306">
        <f t="shared" si="36"/>
        <v>116117.49263684347</v>
      </c>
      <c r="F306">
        <f>Inputs!$K$48/31</f>
        <v>543.66101694915255</v>
      </c>
      <c r="G306">
        <f t="shared" si="37"/>
        <v>134112.76493470438</v>
      </c>
      <c r="H306">
        <v>1</v>
      </c>
      <c r="I306">
        <f t="shared" si="33"/>
        <v>0</v>
      </c>
      <c r="J306">
        <f t="shared" si="34"/>
        <v>0</v>
      </c>
      <c r="K306">
        <f t="shared" si="35"/>
        <v>0</v>
      </c>
    </row>
    <row r="307" spans="1:11">
      <c r="A307" s="30">
        <v>46418</v>
      </c>
      <c r="B307">
        <f>Inputs!$K$44/31</f>
        <v>350.45762711864404</v>
      </c>
      <c r="C307">
        <f t="shared" si="32"/>
        <v>98473.1864406776</v>
      </c>
      <c r="D307">
        <f>Inputs!$K$46/31</f>
        <v>447.05084745762713</v>
      </c>
      <c r="E307">
        <f t="shared" si="36"/>
        <v>116564.54348430109</v>
      </c>
      <c r="F307">
        <f>Inputs!$K$48/31</f>
        <v>543.66101694915255</v>
      </c>
      <c r="G307">
        <f t="shared" si="37"/>
        <v>134656.42595165354</v>
      </c>
      <c r="H307">
        <v>1</v>
      </c>
      <c r="I307">
        <f t="shared" si="33"/>
        <v>0</v>
      </c>
      <c r="J307">
        <f t="shared" si="34"/>
        <v>0</v>
      </c>
      <c r="K307">
        <f t="shared" si="35"/>
        <v>0</v>
      </c>
    </row>
    <row r="308" spans="1:11">
      <c r="A308" s="30">
        <v>46419</v>
      </c>
      <c r="B308">
        <f>Inputs!$L$44/28</f>
        <v>350.4576271186441</v>
      </c>
      <c r="C308">
        <f t="shared" si="32"/>
        <v>98823.644067796238</v>
      </c>
      <c r="D308">
        <f>Inputs!$L$46/28</f>
        <v>447.05084745762713</v>
      </c>
      <c r="E308">
        <f t="shared" si="36"/>
        <v>117011.59433175871</v>
      </c>
      <c r="F308">
        <f>Inputs!$L$48/28</f>
        <v>543.66101694915255</v>
      </c>
      <c r="G308">
        <f t="shared" si="37"/>
        <v>135200.0869686027</v>
      </c>
      <c r="H308">
        <v>1</v>
      </c>
      <c r="I308">
        <f t="shared" si="33"/>
        <v>0</v>
      </c>
      <c r="J308">
        <f t="shared" si="34"/>
        <v>0</v>
      </c>
      <c r="K308">
        <f t="shared" si="35"/>
        <v>0</v>
      </c>
    </row>
    <row r="309" spans="1:11">
      <c r="A309" s="30">
        <v>46420</v>
      </c>
      <c r="B309">
        <f>Inputs!$L$44/28</f>
        <v>350.4576271186441</v>
      </c>
      <c r="C309">
        <f t="shared" si="32"/>
        <v>99174.101694914876</v>
      </c>
      <c r="D309">
        <f>Inputs!$L$46/28</f>
        <v>447.05084745762713</v>
      </c>
      <c r="E309">
        <f t="shared" si="36"/>
        <v>117458.64517921633</v>
      </c>
      <c r="F309">
        <f>Inputs!$L$48/28</f>
        <v>543.66101694915255</v>
      </c>
      <c r="G309">
        <f t="shared" si="37"/>
        <v>135743.74798555186</v>
      </c>
      <c r="H309">
        <v>1</v>
      </c>
      <c r="I309">
        <f t="shared" si="33"/>
        <v>0</v>
      </c>
      <c r="J309">
        <f t="shared" si="34"/>
        <v>0</v>
      </c>
      <c r="K309">
        <f t="shared" si="35"/>
        <v>0</v>
      </c>
    </row>
    <row r="310" spans="1:11">
      <c r="A310" s="30">
        <v>46421</v>
      </c>
      <c r="B310">
        <f>Inputs!$L$44/28</f>
        <v>350.4576271186441</v>
      </c>
      <c r="C310">
        <f t="shared" ref="C310:C366" si="38">B310+C309</f>
        <v>99524.559322033514</v>
      </c>
      <c r="D310">
        <f>Inputs!$L$46/28</f>
        <v>447.05084745762713</v>
      </c>
      <c r="E310">
        <f t="shared" si="36"/>
        <v>117905.69602667395</v>
      </c>
      <c r="F310">
        <f>Inputs!$L$48/28</f>
        <v>543.66101694915255</v>
      </c>
      <c r="G310">
        <f t="shared" si="37"/>
        <v>136287.40900250102</v>
      </c>
      <c r="H310">
        <v>1</v>
      </c>
      <c r="I310">
        <f t="shared" si="33"/>
        <v>0</v>
      </c>
      <c r="J310">
        <f t="shared" si="34"/>
        <v>0</v>
      </c>
      <c r="K310">
        <f t="shared" si="35"/>
        <v>0</v>
      </c>
    </row>
    <row r="311" spans="1:11">
      <c r="A311" s="30">
        <v>46422</v>
      </c>
      <c r="B311">
        <f>Inputs!$L$44/28</f>
        <v>350.4576271186441</v>
      </c>
      <c r="C311">
        <f t="shared" si="38"/>
        <v>99875.016949152152</v>
      </c>
      <c r="D311">
        <f>Inputs!$L$46/28</f>
        <v>447.05084745762713</v>
      </c>
      <c r="E311">
        <f t="shared" si="36"/>
        <v>118352.74687413157</v>
      </c>
      <c r="F311">
        <f>Inputs!$L$48/28</f>
        <v>543.66101694915255</v>
      </c>
      <c r="G311">
        <f t="shared" si="37"/>
        <v>136831.07001945018</v>
      </c>
      <c r="H311">
        <v>1</v>
      </c>
      <c r="I311">
        <f t="shared" si="33"/>
        <v>0</v>
      </c>
      <c r="J311">
        <f t="shared" si="34"/>
        <v>0</v>
      </c>
      <c r="K311">
        <f t="shared" si="35"/>
        <v>0</v>
      </c>
    </row>
    <row r="312" spans="1:11">
      <c r="A312" s="30">
        <v>46423</v>
      </c>
      <c r="B312">
        <f>Inputs!$L$44/28</f>
        <v>350.4576271186441</v>
      </c>
      <c r="C312">
        <f t="shared" si="38"/>
        <v>100225.47457627079</v>
      </c>
      <c r="D312">
        <f>Inputs!$L$46/28</f>
        <v>447.05084745762713</v>
      </c>
      <c r="E312">
        <f t="shared" si="36"/>
        <v>118799.79772158919</v>
      </c>
      <c r="F312">
        <f>Inputs!$L$48/28</f>
        <v>543.66101694915255</v>
      </c>
      <c r="G312">
        <f t="shared" si="37"/>
        <v>137374.73103639935</v>
      </c>
      <c r="H312">
        <v>1</v>
      </c>
      <c r="I312">
        <f t="shared" si="33"/>
        <v>0</v>
      </c>
      <c r="J312">
        <f t="shared" si="34"/>
        <v>0</v>
      </c>
      <c r="K312">
        <f t="shared" si="35"/>
        <v>0</v>
      </c>
    </row>
    <row r="313" spans="1:11">
      <c r="A313" s="30">
        <v>46424</v>
      </c>
      <c r="B313">
        <f>Inputs!$L$44/28</f>
        <v>350.4576271186441</v>
      </c>
      <c r="C313">
        <f t="shared" si="38"/>
        <v>100575.93220338943</v>
      </c>
      <c r="D313">
        <f>Inputs!$L$46/28</f>
        <v>447.05084745762713</v>
      </c>
      <c r="E313">
        <f t="shared" si="36"/>
        <v>119246.84856904681</v>
      </c>
      <c r="F313">
        <f>Inputs!$L$48/28</f>
        <v>543.66101694915255</v>
      </c>
      <c r="G313">
        <f t="shared" si="37"/>
        <v>137918.39205334851</v>
      </c>
      <c r="H313">
        <v>1</v>
      </c>
      <c r="I313">
        <f t="shared" si="33"/>
        <v>0</v>
      </c>
      <c r="J313">
        <f t="shared" si="34"/>
        <v>0</v>
      </c>
      <c r="K313">
        <f t="shared" si="35"/>
        <v>0</v>
      </c>
    </row>
    <row r="314" spans="1:11">
      <c r="A314" s="30">
        <v>46425</v>
      </c>
      <c r="B314">
        <f>Inputs!$L$44/28</f>
        <v>350.4576271186441</v>
      </c>
      <c r="C314">
        <f t="shared" si="38"/>
        <v>100926.38983050807</v>
      </c>
      <c r="D314">
        <f>Inputs!$L$46/28</f>
        <v>447.05084745762713</v>
      </c>
      <c r="E314">
        <f t="shared" si="36"/>
        <v>119693.89941650443</v>
      </c>
      <c r="F314">
        <f>Inputs!$L$48/28</f>
        <v>543.66101694915255</v>
      </c>
      <c r="G314">
        <f t="shared" si="37"/>
        <v>138462.05307029767</v>
      </c>
      <c r="H314">
        <v>1</v>
      </c>
      <c r="I314">
        <f t="shared" si="33"/>
        <v>0</v>
      </c>
      <c r="J314">
        <f t="shared" si="34"/>
        <v>0</v>
      </c>
      <c r="K314">
        <f t="shared" si="35"/>
        <v>0</v>
      </c>
    </row>
    <row r="315" spans="1:11">
      <c r="A315" s="30">
        <v>46426</v>
      </c>
      <c r="B315">
        <f>Inputs!$L$44/28</f>
        <v>350.4576271186441</v>
      </c>
      <c r="C315">
        <f t="shared" si="38"/>
        <v>101276.8474576267</v>
      </c>
      <c r="D315">
        <f>Inputs!$L$46/28</f>
        <v>447.05084745762713</v>
      </c>
      <c r="E315">
        <f t="shared" si="36"/>
        <v>120140.95026396205</v>
      </c>
      <c r="F315">
        <f>Inputs!$L$48/28</f>
        <v>543.66101694915255</v>
      </c>
      <c r="G315">
        <f t="shared" si="37"/>
        <v>139005.71408724683</v>
      </c>
      <c r="H315">
        <v>1</v>
      </c>
      <c r="I315">
        <f t="shared" si="33"/>
        <v>0</v>
      </c>
      <c r="J315">
        <f t="shared" si="34"/>
        <v>0</v>
      </c>
      <c r="K315">
        <f t="shared" si="35"/>
        <v>0</v>
      </c>
    </row>
    <row r="316" spans="1:11">
      <c r="A316" s="30">
        <v>46427</v>
      </c>
      <c r="B316">
        <f>Inputs!$L$44/28</f>
        <v>350.4576271186441</v>
      </c>
      <c r="C316">
        <f t="shared" si="38"/>
        <v>101627.30508474534</v>
      </c>
      <c r="D316">
        <f>Inputs!$L$46/28</f>
        <v>447.05084745762713</v>
      </c>
      <c r="E316">
        <f t="shared" si="36"/>
        <v>120588.00111141967</v>
      </c>
      <c r="F316">
        <f>Inputs!$L$48/28</f>
        <v>543.66101694915255</v>
      </c>
      <c r="G316">
        <f t="shared" si="37"/>
        <v>139549.37510419599</v>
      </c>
      <c r="H316">
        <v>1</v>
      </c>
      <c r="I316">
        <f t="shared" si="33"/>
        <v>0</v>
      </c>
      <c r="J316">
        <f t="shared" si="34"/>
        <v>0</v>
      </c>
      <c r="K316">
        <f t="shared" si="35"/>
        <v>0</v>
      </c>
    </row>
    <row r="317" spans="1:11">
      <c r="A317" s="30">
        <v>46428</v>
      </c>
      <c r="B317">
        <f>Inputs!$L$44/28</f>
        <v>350.4576271186441</v>
      </c>
      <c r="C317">
        <f t="shared" si="38"/>
        <v>101977.76271186398</v>
      </c>
      <c r="D317">
        <f>Inputs!$L$46/28</f>
        <v>447.05084745762713</v>
      </c>
      <c r="E317">
        <f t="shared" si="36"/>
        <v>121035.05195887729</v>
      </c>
      <c r="F317">
        <f>Inputs!$L$48/28</f>
        <v>543.66101694915255</v>
      </c>
      <c r="G317">
        <f t="shared" si="37"/>
        <v>140093.03612114515</v>
      </c>
      <c r="H317">
        <v>1</v>
      </c>
      <c r="I317">
        <f t="shared" si="33"/>
        <v>0</v>
      </c>
      <c r="J317">
        <f t="shared" si="34"/>
        <v>0</v>
      </c>
      <c r="K317">
        <f t="shared" si="35"/>
        <v>0</v>
      </c>
    </row>
    <row r="318" spans="1:11">
      <c r="A318" s="30">
        <v>46429</v>
      </c>
      <c r="B318">
        <f>Inputs!$L$44/28</f>
        <v>350.4576271186441</v>
      </c>
      <c r="C318">
        <f t="shared" si="38"/>
        <v>102328.22033898262</v>
      </c>
      <c r="D318">
        <f>Inputs!$L$46/28</f>
        <v>447.05084745762713</v>
      </c>
      <c r="E318">
        <f t="shared" si="36"/>
        <v>121482.10280633491</v>
      </c>
      <c r="F318">
        <f>Inputs!$L$48/28</f>
        <v>543.66101694915255</v>
      </c>
      <c r="G318">
        <f t="shared" si="37"/>
        <v>140636.69713809431</v>
      </c>
      <c r="H318">
        <v>1</v>
      </c>
      <c r="I318">
        <f t="shared" si="33"/>
        <v>0</v>
      </c>
      <c r="J318">
        <f t="shared" si="34"/>
        <v>0</v>
      </c>
      <c r="K318">
        <f t="shared" si="35"/>
        <v>0</v>
      </c>
    </row>
    <row r="319" spans="1:11">
      <c r="A319" s="30">
        <v>46430</v>
      </c>
      <c r="B319">
        <f>Inputs!$L$44/28</f>
        <v>350.4576271186441</v>
      </c>
      <c r="C319">
        <f t="shared" si="38"/>
        <v>102678.67796610126</v>
      </c>
      <c r="D319">
        <f>Inputs!$L$46/28</f>
        <v>447.05084745762713</v>
      </c>
      <c r="E319">
        <f t="shared" si="36"/>
        <v>121929.15365379253</v>
      </c>
      <c r="F319">
        <f>Inputs!$L$48/28</f>
        <v>543.66101694915255</v>
      </c>
      <c r="G319">
        <f t="shared" si="37"/>
        <v>141180.35815504348</v>
      </c>
      <c r="H319">
        <v>1</v>
      </c>
      <c r="I319">
        <f t="shared" si="33"/>
        <v>0</v>
      </c>
      <c r="J319">
        <f t="shared" si="34"/>
        <v>0</v>
      </c>
      <c r="K319">
        <f t="shared" si="35"/>
        <v>0</v>
      </c>
    </row>
    <row r="320" spans="1:11">
      <c r="A320" s="30">
        <v>46431</v>
      </c>
      <c r="B320">
        <f>Inputs!$L$44/28</f>
        <v>350.4576271186441</v>
      </c>
      <c r="C320">
        <f t="shared" si="38"/>
        <v>103029.13559321989</v>
      </c>
      <c r="D320">
        <f>Inputs!$L$46/28</f>
        <v>447.05084745762713</v>
      </c>
      <c r="E320">
        <f t="shared" si="36"/>
        <v>122376.20450125015</v>
      </c>
      <c r="F320">
        <f>Inputs!$L$48/28</f>
        <v>543.66101694915255</v>
      </c>
      <c r="G320">
        <f t="shared" si="37"/>
        <v>141724.01917199264</v>
      </c>
      <c r="H320">
        <v>1</v>
      </c>
      <c r="I320">
        <f t="shared" si="33"/>
        <v>0</v>
      </c>
      <c r="J320">
        <f t="shared" si="34"/>
        <v>0</v>
      </c>
      <c r="K320">
        <f t="shared" si="35"/>
        <v>0</v>
      </c>
    </row>
    <row r="321" spans="1:11">
      <c r="A321" s="30">
        <v>46432</v>
      </c>
      <c r="B321">
        <f>Inputs!$L$44/28</f>
        <v>350.4576271186441</v>
      </c>
      <c r="C321">
        <f t="shared" si="38"/>
        <v>103379.59322033853</v>
      </c>
      <c r="D321">
        <f>Inputs!$L$46/28</f>
        <v>447.05084745762713</v>
      </c>
      <c r="E321">
        <f t="shared" si="36"/>
        <v>122823.25534870777</v>
      </c>
      <c r="F321">
        <f>Inputs!$L$48/28</f>
        <v>543.66101694915255</v>
      </c>
      <c r="G321">
        <f t="shared" si="37"/>
        <v>142267.6801889418</v>
      </c>
      <c r="H321">
        <v>1</v>
      </c>
      <c r="I321">
        <f t="shared" si="33"/>
        <v>0</v>
      </c>
      <c r="J321">
        <f t="shared" si="34"/>
        <v>0</v>
      </c>
      <c r="K321">
        <f t="shared" si="35"/>
        <v>0</v>
      </c>
    </row>
    <row r="322" spans="1:11">
      <c r="A322" s="30">
        <v>46433</v>
      </c>
      <c r="B322">
        <f>Inputs!$L$44/28</f>
        <v>350.4576271186441</v>
      </c>
      <c r="C322">
        <f t="shared" si="38"/>
        <v>103730.05084745717</v>
      </c>
      <c r="D322">
        <f>Inputs!$L$46/28</f>
        <v>447.05084745762713</v>
      </c>
      <c r="E322">
        <f t="shared" si="36"/>
        <v>123270.30619616539</v>
      </c>
      <c r="F322">
        <f>Inputs!$L$48/28</f>
        <v>543.66101694915255</v>
      </c>
      <c r="G322">
        <f t="shared" si="37"/>
        <v>142811.34120589096</v>
      </c>
      <c r="H322">
        <v>1</v>
      </c>
      <c r="I322">
        <f t="shared" si="33"/>
        <v>0</v>
      </c>
      <c r="J322">
        <f t="shared" si="34"/>
        <v>0</v>
      </c>
      <c r="K322">
        <f t="shared" si="35"/>
        <v>0</v>
      </c>
    </row>
    <row r="323" spans="1:11">
      <c r="A323" s="30">
        <v>46434</v>
      </c>
      <c r="B323">
        <f>Inputs!$L$44/28</f>
        <v>350.4576271186441</v>
      </c>
      <c r="C323">
        <f t="shared" si="38"/>
        <v>104080.50847457581</v>
      </c>
      <c r="D323">
        <f>Inputs!$L$46/28</f>
        <v>447.05084745762713</v>
      </c>
      <c r="E323">
        <f t="shared" si="36"/>
        <v>123717.35704362301</v>
      </c>
      <c r="F323">
        <f>Inputs!$L$48/28</f>
        <v>543.66101694915255</v>
      </c>
      <c r="G323">
        <f t="shared" si="37"/>
        <v>143355.00222284012</v>
      </c>
      <c r="H323">
        <v>1</v>
      </c>
      <c r="I323">
        <f t="shared" ref="I323:I366" si="39">IF(AND(C323&lt;=63143,B323&lt;&gt;0),1,0)</f>
        <v>0</v>
      </c>
      <c r="J323">
        <f t="shared" ref="J323:J366" si="40">IF(AND(E323&lt;=63143,D323&lt;&gt;0),1,0)</f>
        <v>0</v>
      </c>
      <c r="K323">
        <f t="shared" ref="K323:K366" si="41">IF(AND(G323&lt;=63143,F323&lt;&gt;0),1,0)</f>
        <v>0</v>
      </c>
    </row>
    <row r="324" spans="1:11">
      <c r="A324" s="30">
        <v>46435</v>
      </c>
      <c r="B324">
        <f>Inputs!$L$44/28</f>
        <v>350.4576271186441</v>
      </c>
      <c r="C324">
        <f t="shared" si="38"/>
        <v>104430.96610169444</v>
      </c>
      <c r="D324">
        <f>Inputs!$L$46/28</f>
        <v>447.05084745762713</v>
      </c>
      <c r="E324">
        <f t="shared" si="36"/>
        <v>124164.40789108063</v>
      </c>
      <c r="F324">
        <f>Inputs!$L$48/28</f>
        <v>543.66101694915255</v>
      </c>
      <c r="G324">
        <f t="shared" si="37"/>
        <v>143898.66323978928</v>
      </c>
      <c r="H324">
        <v>1</v>
      </c>
      <c r="I324">
        <f t="shared" si="39"/>
        <v>0</v>
      </c>
      <c r="J324">
        <f t="shared" si="40"/>
        <v>0</v>
      </c>
      <c r="K324">
        <f t="shared" si="41"/>
        <v>0</v>
      </c>
    </row>
    <row r="325" spans="1:11">
      <c r="A325" s="30">
        <v>46436</v>
      </c>
      <c r="B325">
        <f>Inputs!$L$44/28</f>
        <v>350.4576271186441</v>
      </c>
      <c r="C325">
        <f t="shared" si="38"/>
        <v>104781.42372881308</v>
      </c>
      <c r="D325">
        <f>Inputs!$L$46/28</f>
        <v>447.05084745762713</v>
      </c>
      <c r="E325">
        <f t="shared" si="36"/>
        <v>124611.45873853825</v>
      </c>
      <c r="F325">
        <f>Inputs!$L$48/28</f>
        <v>543.66101694915255</v>
      </c>
      <c r="G325">
        <f t="shared" si="37"/>
        <v>144442.32425673844</v>
      </c>
      <c r="H325">
        <v>1</v>
      </c>
      <c r="I325">
        <f t="shared" si="39"/>
        <v>0</v>
      </c>
      <c r="J325">
        <f t="shared" si="40"/>
        <v>0</v>
      </c>
      <c r="K325">
        <f t="shared" si="41"/>
        <v>0</v>
      </c>
    </row>
    <row r="326" spans="1:11">
      <c r="A326" s="30">
        <v>46437</v>
      </c>
      <c r="B326">
        <f>Inputs!$L$44/28</f>
        <v>350.4576271186441</v>
      </c>
      <c r="C326">
        <f t="shared" si="38"/>
        <v>105131.88135593172</v>
      </c>
      <c r="D326">
        <f>Inputs!$L$46/28</f>
        <v>447.05084745762713</v>
      </c>
      <c r="E326">
        <f t="shared" si="36"/>
        <v>125058.50958599587</v>
      </c>
      <c r="F326">
        <f>Inputs!$L$48/28</f>
        <v>543.66101694915255</v>
      </c>
      <c r="G326">
        <f t="shared" si="37"/>
        <v>144985.98527368761</v>
      </c>
      <c r="H326">
        <v>1</v>
      </c>
      <c r="I326">
        <f t="shared" si="39"/>
        <v>0</v>
      </c>
      <c r="J326">
        <f t="shared" si="40"/>
        <v>0</v>
      </c>
      <c r="K326">
        <f t="shared" si="41"/>
        <v>0</v>
      </c>
    </row>
    <row r="327" spans="1:11">
      <c r="A327" s="30">
        <v>46438</v>
      </c>
      <c r="B327">
        <f>Inputs!$L$44/28</f>
        <v>350.4576271186441</v>
      </c>
      <c r="C327">
        <f t="shared" si="38"/>
        <v>105482.33898305036</v>
      </c>
      <c r="D327">
        <f>Inputs!$L$46/28</f>
        <v>447.05084745762713</v>
      </c>
      <c r="E327">
        <f t="shared" si="36"/>
        <v>125505.56043345349</v>
      </c>
      <c r="F327">
        <f>Inputs!$L$48/28</f>
        <v>543.66101694915255</v>
      </c>
      <c r="G327">
        <f t="shared" si="37"/>
        <v>145529.64629063677</v>
      </c>
      <c r="H327">
        <v>1</v>
      </c>
      <c r="I327">
        <f t="shared" si="39"/>
        <v>0</v>
      </c>
      <c r="J327">
        <f t="shared" si="40"/>
        <v>0</v>
      </c>
      <c r="K327">
        <f t="shared" si="41"/>
        <v>0</v>
      </c>
    </row>
    <row r="328" spans="1:11">
      <c r="A328" s="30">
        <v>46439</v>
      </c>
      <c r="B328">
        <f>Inputs!$L$44/28</f>
        <v>350.4576271186441</v>
      </c>
      <c r="C328">
        <f t="shared" si="38"/>
        <v>105832.796610169</v>
      </c>
      <c r="D328">
        <f>Inputs!$L$46/28</f>
        <v>447.05084745762713</v>
      </c>
      <c r="E328">
        <f t="shared" si="36"/>
        <v>125952.61128091111</v>
      </c>
      <c r="F328">
        <f>Inputs!$L$48/28</f>
        <v>543.66101694915255</v>
      </c>
      <c r="G328">
        <f t="shared" si="37"/>
        <v>146073.30730758593</v>
      </c>
      <c r="H328">
        <v>1</v>
      </c>
      <c r="I328">
        <f t="shared" si="39"/>
        <v>0</v>
      </c>
      <c r="J328">
        <f t="shared" si="40"/>
        <v>0</v>
      </c>
      <c r="K328">
        <f t="shared" si="41"/>
        <v>0</v>
      </c>
    </row>
    <row r="329" spans="1:11">
      <c r="A329" s="30">
        <v>46440</v>
      </c>
      <c r="B329">
        <f>Inputs!$L$44/28</f>
        <v>350.4576271186441</v>
      </c>
      <c r="C329">
        <f t="shared" si="38"/>
        <v>106183.25423728763</v>
      </c>
      <c r="D329">
        <f>Inputs!$L$46/28</f>
        <v>447.05084745762713</v>
      </c>
      <c r="E329">
        <f t="shared" si="36"/>
        <v>126399.66212836873</v>
      </c>
      <c r="F329">
        <f>Inputs!$L$48/28</f>
        <v>543.66101694915255</v>
      </c>
      <c r="G329">
        <f t="shared" si="37"/>
        <v>146616.96832453509</v>
      </c>
      <c r="H329">
        <v>1</v>
      </c>
      <c r="I329">
        <f t="shared" si="39"/>
        <v>0</v>
      </c>
      <c r="J329">
        <f t="shared" si="40"/>
        <v>0</v>
      </c>
      <c r="K329">
        <f t="shared" si="41"/>
        <v>0</v>
      </c>
    </row>
    <row r="330" spans="1:11">
      <c r="A330" s="30">
        <v>46441</v>
      </c>
      <c r="B330">
        <f>Inputs!$L$44/28</f>
        <v>350.4576271186441</v>
      </c>
      <c r="C330">
        <f t="shared" si="38"/>
        <v>106533.71186440627</v>
      </c>
      <c r="D330">
        <f>Inputs!$L$46/28</f>
        <v>447.05084745762713</v>
      </c>
      <c r="E330">
        <f t="shared" si="36"/>
        <v>126846.71297582635</v>
      </c>
      <c r="F330">
        <f>Inputs!$L$48/28</f>
        <v>543.66101694915255</v>
      </c>
      <c r="G330">
        <f t="shared" si="37"/>
        <v>147160.62934148425</v>
      </c>
      <c r="H330">
        <v>1</v>
      </c>
      <c r="I330">
        <f t="shared" si="39"/>
        <v>0</v>
      </c>
      <c r="J330">
        <f t="shared" si="40"/>
        <v>0</v>
      </c>
      <c r="K330">
        <f t="shared" si="41"/>
        <v>0</v>
      </c>
    </row>
    <row r="331" spans="1:11">
      <c r="A331" s="30">
        <v>46442</v>
      </c>
      <c r="B331">
        <f>Inputs!$L$44/28</f>
        <v>350.4576271186441</v>
      </c>
      <c r="C331">
        <f t="shared" si="38"/>
        <v>106884.16949152491</v>
      </c>
      <c r="D331">
        <f>Inputs!$L$46/28</f>
        <v>447.05084745762713</v>
      </c>
      <c r="E331">
        <f t="shared" si="36"/>
        <v>127293.76382328397</v>
      </c>
      <c r="F331">
        <f>Inputs!$L$48/28</f>
        <v>543.66101694915255</v>
      </c>
      <c r="G331">
        <f t="shared" si="37"/>
        <v>147704.29035843341</v>
      </c>
      <c r="H331">
        <v>1</v>
      </c>
      <c r="I331">
        <f t="shared" si="39"/>
        <v>0</v>
      </c>
      <c r="J331">
        <f t="shared" si="40"/>
        <v>0</v>
      </c>
      <c r="K331">
        <f t="shared" si="41"/>
        <v>0</v>
      </c>
    </row>
    <row r="332" spans="1:11">
      <c r="A332" s="30">
        <v>46443</v>
      </c>
      <c r="B332">
        <f>Inputs!$L$44/28</f>
        <v>350.4576271186441</v>
      </c>
      <c r="C332">
        <f t="shared" si="38"/>
        <v>107234.62711864355</v>
      </c>
      <c r="D332">
        <f>Inputs!$L$46/28</f>
        <v>447.05084745762713</v>
      </c>
      <c r="E332">
        <f t="shared" si="36"/>
        <v>127740.81467074159</v>
      </c>
      <c r="F332">
        <f>Inputs!$L$48/28</f>
        <v>543.66101694915255</v>
      </c>
      <c r="G332">
        <f t="shared" si="37"/>
        <v>148247.95137538257</v>
      </c>
      <c r="H332">
        <v>1</v>
      </c>
      <c r="I332">
        <f t="shared" si="39"/>
        <v>0</v>
      </c>
      <c r="J332">
        <f t="shared" si="40"/>
        <v>0</v>
      </c>
      <c r="K332">
        <f t="shared" si="41"/>
        <v>0</v>
      </c>
    </row>
    <row r="333" spans="1:11">
      <c r="A333" s="30">
        <v>46444</v>
      </c>
      <c r="B333">
        <f>Inputs!$L$44/28</f>
        <v>350.4576271186441</v>
      </c>
      <c r="C333">
        <f t="shared" si="38"/>
        <v>107585.08474576219</v>
      </c>
      <c r="D333">
        <f>Inputs!$L$46/28</f>
        <v>447.05084745762713</v>
      </c>
      <c r="E333">
        <f t="shared" si="36"/>
        <v>128187.86551819921</v>
      </c>
      <c r="F333">
        <f>Inputs!$L$48/28</f>
        <v>543.66101694915255</v>
      </c>
      <c r="G333">
        <f t="shared" si="37"/>
        <v>148791.61239233174</v>
      </c>
      <c r="H333">
        <v>1</v>
      </c>
      <c r="I333">
        <f t="shared" si="39"/>
        <v>0</v>
      </c>
      <c r="J333">
        <f t="shared" si="40"/>
        <v>0</v>
      </c>
      <c r="K333">
        <f t="shared" si="41"/>
        <v>0</v>
      </c>
    </row>
    <row r="334" spans="1:11">
      <c r="A334" s="30">
        <v>46445</v>
      </c>
      <c r="B334">
        <f>Inputs!$L$44/28</f>
        <v>350.4576271186441</v>
      </c>
      <c r="C334">
        <f t="shared" si="38"/>
        <v>107935.54237288082</v>
      </c>
      <c r="D334">
        <f>Inputs!$L$46/28</f>
        <v>447.05084745762713</v>
      </c>
      <c r="E334">
        <f t="shared" si="36"/>
        <v>128634.91636565683</v>
      </c>
      <c r="F334">
        <f>Inputs!$L$48/28</f>
        <v>543.66101694915255</v>
      </c>
      <c r="G334">
        <f t="shared" si="37"/>
        <v>149335.2734092809</v>
      </c>
      <c r="H334">
        <v>1</v>
      </c>
      <c r="I334">
        <f t="shared" si="39"/>
        <v>0</v>
      </c>
      <c r="J334">
        <f t="shared" si="40"/>
        <v>0</v>
      </c>
      <c r="K334">
        <f t="shared" si="41"/>
        <v>0</v>
      </c>
    </row>
    <row r="335" spans="1:11">
      <c r="A335" s="30">
        <v>46446</v>
      </c>
      <c r="B335">
        <f>Inputs!$L$44/28</f>
        <v>350.4576271186441</v>
      </c>
      <c r="C335">
        <f t="shared" si="38"/>
        <v>108285.99999999946</v>
      </c>
      <c r="D335">
        <f>Inputs!$L$46/28</f>
        <v>447.05084745762713</v>
      </c>
      <c r="E335">
        <f t="shared" si="36"/>
        <v>129081.96721311445</v>
      </c>
      <c r="F335">
        <f>Inputs!$L$48/28</f>
        <v>543.66101694915255</v>
      </c>
      <c r="G335">
        <f t="shared" si="37"/>
        <v>149878.93442623006</v>
      </c>
      <c r="H335">
        <v>1</v>
      </c>
      <c r="I335">
        <f t="shared" si="39"/>
        <v>0</v>
      </c>
      <c r="J335">
        <f t="shared" si="40"/>
        <v>0</v>
      </c>
      <c r="K335">
        <f t="shared" si="41"/>
        <v>0</v>
      </c>
    </row>
    <row r="336" spans="1:11">
      <c r="A336" s="30">
        <v>46447</v>
      </c>
      <c r="B336">
        <f>Inputs!$M$44/31</f>
        <v>346</v>
      </c>
      <c r="C336">
        <f t="shared" si="38"/>
        <v>108631.99999999946</v>
      </c>
      <c r="D336">
        <f>Inputs!$M$46/31</f>
        <v>385.06557377049177</v>
      </c>
      <c r="E336">
        <f t="shared" si="36"/>
        <v>129467.03278688494</v>
      </c>
      <c r="F336">
        <f>Inputs!$M$48/31</f>
        <v>424.13114754098359</v>
      </c>
      <c r="G336">
        <f t="shared" si="37"/>
        <v>150303.06557377105</v>
      </c>
      <c r="H336">
        <v>1</v>
      </c>
      <c r="I336">
        <f t="shared" si="39"/>
        <v>0</v>
      </c>
      <c r="J336">
        <f t="shared" si="40"/>
        <v>0</v>
      </c>
      <c r="K336">
        <f t="shared" si="41"/>
        <v>0</v>
      </c>
    </row>
    <row r="337" spans="1:11">
      <c r="A337" s="30">
        <v>46448</v>
      </c>
      <c r="B337">
        <f>Inputs!$M$44/31</f>
        <v>346</v>
      </c>
      <c r="C337">
        <f t="shared" si="38"/>
        <v>108977.99999999946</v>
      </c>
      <c r="D337">
        <f>Inputs!$M$46/31</f>
        <v>385.06557377049177</v>
      </c>
      <c r="E337">
        <f t="shared" si="36"/>
        <v>129852.09836065544</v>
      </c>
      <c r="F337">
        <f>Inputs!$M$48/31</f>
        <v>424.13114754098359</v>
      </c>
      <c r="G337">
        <f t="shared" si="37"/>
        <v>150727.19672131204</v>
      </c>
      <c r="H337">
        <v>1</v>
      </c>
      <c r="I337">
        <f t="shared" si="39"/>
        <v>0</v>
      </c>
      <c r="J337">
        <f t="shared" si="40"/>
        <v>0</v>
      </c>
      <c r="K337">
        <f t="shared" si="41"/>
        <v>0</v>
      </c>
    </row>
    <row r="338" spans="1:11">
      <c r="A338" s="30">
        <v>46449</v>
      </c>
      <c r="B338">
        <f>Inputs!$M$44/31</f>
        <v>346</v>
      </c>
      <c r="C338">
        <f t="shared" si="38"/>
        <v>109323.99999999946</v>
      </c>
      <c r="D338">
        <f>Inputs!$M$46/31</f>
        <v>385.06557377049177</v>
      </c>
      <c r="E338">
        <f t="shared" si="36"/>
        <v>130237.16393442593</v>
      </c>
      <c r="F338">
        <f>Inputs!$M$48/31</f>
        <v>424.13114754098359</v>
      </c>
      <c r="G338">
        <f t="shared" si="37"/>
        <v>151151.32786885303</v>
      </c>
      <c r="H338">
        <v>1</v>
      </c>
      <c r="I338">
        <f t="shared" si="39"/>
        <v>0</v>
      </c>
      <c r="J338">
        <f t="shared" si="40"/>
        <v>0</v>
      </c>
      <c r="K338">
        <f t="shared" si="41"/>
        <v>0</v>
      </c>
    </row>
    <row r="339" spans="1:11">
      <c r="A339" s="30">
        <v>46450</v>
      </c>
      <c r="B339">
        <f>Inputs!$M$44/31</f>
        <v>346</v>
      </c>
      <c r="C339">
        <f t="shared" si="38"/>
        <v>109669.99999999946</v>
      </c>
      <c r="D339">
        <f>Inputs!$M$46/31</f>
        <v>385.06557377049177</v>
      </c>
      <c r="E339">
        <f t="shared" si="36"/>
        <v>130622.22950819643</v>
      </c>
      <c r="F339">
        <f>Inputs!$M$48/31</f>
        <v>424.13114754098359</v>
      </c>
      <c r="G339">
        <f t="shared" si="37"/>
        <v>151575.45901639402</v>
      </c>
      <c r="H339">
        <v>1</v>
      </c>
      <c r="I339">
        <f t="shared" si="39"/>
        <v>0</v>
      </c>
      <c r="J339">
        <f t="shared" si="40"/>
        <v>0</v>
      </c>
      <c r="K339">
        <f t="shared" si="41"/>
        <v>0</v>
      </c>
    </row>
    <row r="340" spans="1:11">
      <c r="A340" s="30">
        <v>46451</v>
      </c>
      <c r="B340">
        <f>Inputs!$M$44/31</f>
        <v>346</v>
      </c>
      <c r="C340">
        <f t="shared" si="38"/>
        <v>110015.99999999946</v>
      </c>
      <c r="D340">
        <f>Inputs!$M$46/31</f>
        <v>385.06557377049177</v>
      </c>
      <c r="E340">
        <f t="shared" si="36"/>
        <v>131007.29508196692</v>
      </c>
      <c r="F340">
        <f>Inputs!$M$48/31</f>
        <v>424.13114754098359</v>
      </c>
      <c r="G340">
        <f t="shared" si="37"/>
        <v>151999.590163935</v>
      </c>
      <c r="H340">
        <v>1</v>
      </c>
      <c r="I340">
        <f t="shared" si="39"/>
        <v>0</v>
      </c>
      <c r="J340">
        <f t="shared" si="40"/>
        <v>0</v>
      </c>
      <c r="K340">
        <f t="shared" si="41"/>
        <v>0</v>
      </c>
    </row>
    <row r="341" spans="1:11">
      <c r="A341" s="30">
        <v>46452</v>
      </c>
      <c r="B341">
        <f>Inputs!$M$44/31</f>
        <v>346</v>
      </c>
      <c r="C341">
        <f t="shared" si="38"/>
        <v>110361.99999999946</v>
      </c>
      <c r="D341">
        <f>Inputs!$M$46/31</f>
        <v>385.06557377049177</v>
      </c>
      <c r="E341">
        <f t="shared" si="36"/>
        <v>131392.3606557374</v>
      </c>
      <c r="F341">
        <f>Inputs!$M$48/31</f>
        <v>424.13114754098359</v>
      </c>
      <c r="G341">
        <f t="shared" si="37"/>
        <v>152423.72131147599</v>
      </c>
      <c r="H341">
        <v>1</v>
      </c>
      <c r="I341">
        <f t="shared" si="39"/>
        <v>0</v>
      </c>
      <c r="J341">
        <f t="shared" si="40"/>
        <v>0</v>
      </c>
      <c r="K341">
        <f t="shared" si="41"/>
        <v>0</v>
      </c>
    </row>
    <row r="342" spans="1:11">
      <c r="A342" s="30">
        <v>46453</v>
      </c>
      <c r="B342">
        <f>Inputs!$M$44/31</f>
        <v>346</v>
      </c>
      <c r="C342">
        <f t="shared" si="38"/>
        <v>110707.99999999946</v>
      </c>
      <c r="D342">
        <f>Inputs!$M$46/31</f>
        <v>385.06557377049177</v>
      </c>
      <c r="E342">
        <f t="shared" si="36"/>
        <v>131777.4262295079</v>
      </c>
      <c r="F342">
        <f>Inputs!$M$48/31</f>
        <v>424.13114754098359</v>
      </c>
      <c r="G342">
        <f t="shared" si="37"/>
        <v>152847.85245901698</v>
      </c>
      <c r="H342">
        <v>1</v>
      </c>
      <c r="I342">
        <f t="shared" si="39"/>
        <v>0</v>
      </c>
      <c r="J342">
        <f t="shared" si="40"/>
        <v>0</v>
      </c>
      <c r="K342">
        <f t="shared" si="41"/>
        <v>0</v>
      </c>
    </row>
    <row r="343" spans="1:11">
      <c r="A343" s="30">
        <v>46454</v>
      </c>
      <c r="B343">
        <f>Inputs!$M$44/31</f>
        <v>346</v>
      </c>
      <c r="C343">
        <f t="shared" si="38"/>
        <v>111053.99999999946</v>
      </c>
      <c r="D343">
        <f>Inputs!$M$46/31</f>
        <v>385.06557377049177</v>
      </c>
      <c r="E343">
        <f t="shared" si="36"/>
        <v>132162.49180327839</v>
      </c>
      <c r="F343">
        <f>Inputs!$M$48/31</f>
        <v>424.13114754098359</v>
      </c>
      <c r="G343">
        <f t="shared" si="37"/>
        <v>153271.98360655797</v>
      </c>
      <c r="H343">
        <v>1</v>
      </c>
      <c r="I343">
        <f t="shared" si="39"/>
        <v>0</v>
      </c>
      <c r="J343">
        <f t="shared" si="40"/>
        <v>0</v>
      </c>
      <c r="K343">
        <f t="shared" si="41"/>
        <v>0</v>
      </c>
    </row>
    <row r="344" spans="1:11">
      <c r="A344" s="30">
        <v>46455</v>
      </c>
      <c r="B344">
        <f>Inputs!$M$44/31</f>
        <v>346</v>
      </c>
      <c r="C344">
        <f t="shared" si="38"/>
        <v>111399.99999999946</v>
      </c>
      <c r="D344">
        <f>Inputs!$M$46/31</f>
        <v>385.06557377049177</v>
      </c>
      <c r="E344">
        <f t="shared" si="36"/>
        <v>132547.55737704888</v>
      </c>
      <c r="F344">
        <f>Inputs!$M$48/31</f>
        <v>424.13114754098359</v>
      </c>
      <c r="G344">
        <f t="shared" si="37"/>
        <v>153696.11475409896</v>
      </c>
      <c r="H344">
        <v>1</v>
      </c>
      <c r="I344">
        <f t="shared" si="39"/>
        <v>0</v>
      </c>
      <c r="J344">
        <f t="shared" si="40"/>
        <v>0</v>
      </c>
      <c r="K344">
        <f t="shared" si="41"/>
        <v>0</v>
      </c>
    </row>
    <row r="345" spans="1:11">
      <c r="A345" s="30">
        <v>46456</v>
      </c>
      <c r="B345">
        <f>Inputs!$M$44/31</f>
        <v>346</v>
      </c>
      <c r="C345">
        <f t="shared" si="38"/>
        <v>111745.99999999946</v>
      </c>
      <c r="D345">
        <f>Inputs!$M$46/31</f>
        <v>385.06557377049177</v>
      </c>
      <c r="E345">
        <f t="shared" si="36"/>
        <v>132932.62295081938</v>
      </c>
      <c r="F345">
        <f>Inputs!$M$48/31</f>
        <v>424.13114754098359</v>
      </c>
      <c r="G345">
        <f t="shared" si="37"/>
        <v>154120.24590163995</v>
      </c>
      <c r="H345">
        <v>1</v>
      </c>
      <c r="I345">
        <f t="shared" si="39"/>
        <v>0</v>
      </c>
      <c r="J345">
        <f t="shared" si="40"/>
        <v>0</v>
      </c>
      <c r="K345">
        <f t="shared" si="41"/>
        <v>0</v>
      </c>
    </row>
    <row r="346" spans="1:11">
      <c r="A346" s="30">
        <v>46457</v>
      </c>
      <c r="B346">
        <f>Inputs!$M$44/31</f>
        <v>346</v>
      </c>
      <c r="C346">
        <f t="shared" si="38"/>
        <v>112091.99999999946</v>
      </c>
      <c r="D346">
        <f>Inputs!$M$46/31</f>
        <v>385.06557377049177</v>
      </c>
      <c r="E346">
        <f t="shared" si="36"/>
        <v>133317.68852458987</v>
      </c>
      <c r="F346">
        <f>Inputs!$M$48/31</f>
        <v>424.13114754098359</v>
      </c>
      <c r="G346">
        <f t="shared" si="37"/>
        <v>154544.37704918094</v>
      </c>
      <c r="H346">
        <v>1</v>
      </c>
      <c r="I346">
        <f t="shared" si="39"/>
        <v>0</v>
      </c>
      <c r="J346">
        <f t="shared" si="40"/>
        <v>0</v>
      </c>
      <c r="K346">
        <f t="shared" si="41"/>
        <v>0</v>
      </c>
    </row>
    <row r="347" spans="1:11">
      <c r="A347" s="30">
        <v>46458</v>
      </c>
      <c r="B347">
        <f>Inputs!$M$44/31</f>
        <v>346</v>
      </c>
      <c r="C347">
        <f t="shared" si="38"/>
        <v>112437.99999999946</v>
      </c>
      <c r="D347">
        <f>Inputs!$M$46/31</f>
        <v>385.06557377049177</v>
      </c>
      <c r="E347">
        <f t="shared" si="36"/>
        <v>133702.75409836037</v>
      </c>
      <c r="F347">
        <f>Inputs!$M$48/31</f>
        <v>424.13114754098359</v>
      </c>
      <c r="G347">
        <f t="shared" si="37"/>
        <v>154968.50819672193</v>
      </c>
      <c r="H347">
        <v>1</v>
      </c>
      <c r="I347">
        <f t="shared" si="39"/>
        <v>0</v>
      </c>
      <c r="J347">
        <f t="shared" si="40"/>
        <v>0</v>
      </c>
      <c r="K347">
        <f t="shared" si="41"/>
        <v>0</v>
      </c>
    </row>
    <row r="348" spans="1:11">
      <c r="A348" s="30">
        <v>46459</v>
      </c>
      <c r="B348">
        <f>Inputs!$M$44/31</f>
        <v>346</v>
      </c>
      <c r="C348">
        <f t="shared" si="38"/>
        <v>112783.99999999946</v>
      </c>
      <c r="D348">
        <f>Inputs!$M$46/31</f>
        <v>385.06557377049177</v>
      </c>
      <c r="E348">
        <f t="shared" si="36"/>
        <v>134087.81967213086</v>
      </c>
      <c r="F348">
        <f>Inputs!$M$48/31</f>
        <v>424.13114754098359</v>
      </c>
      <c r="G348">
        <f t="shared" si="37"/>
        <v>155392.63934426292</v>
      </c>
      <c r="H348">
        <v>1</v>
      </c>
      <c r="I348">
        <f t="shared" si="39"/>
        <v>0</v>
      </c>
      <c r="J348">
        <f t="shared" si="40"/>
        <v>0</v>
      </c>
      <c r="K348">
        <f t="shared" si="41"/>
        <v>0</v>
      </c>
    </row>
    <row r="349" spans="1:11">
      <c r="A349" s="30">
        <v>46460</v>
      </c>
      <c r="B349">
        <f>Inputs!$M$44/31</f>
        <v>346</v>
      </c>
      <c r="C349">
        <f t="shared" si="38"/>
        <v>113129.99999999946</v>
      </c>
      <c r="D349">
        <f>Inputs!$M$46/31</f>
        <v>385.06557377049177</v>
      </c>
      <c r="E349">
        <f t="shared" si="36"/>
        <v>134472.88524590136</v>
      </c>
      <c r="F349">
        <f>Inputs!$M$48/31</f>
        <v>424.13114754098359</v>
      </c>
      <c r="G349">
        <f t="shared" si="37"/>
        <v>155816.77049180391</v>
      </c>
      <c r="H349">
        <v>1</v>
      </c>
      <c r="I349">
        <f t="shared" si="39"/>
        <v>0</v>
      </c>
      <c r="J349">
        <f t="shared" si="40"/>
        <v>0</v>
      </c>
      <c r="K349">
        <f t="shared" si="41"/>
        <v>0</v>
      </c>
    </row>
    <row r="350" spans="1:11">
      <c r="A350" s="30">
        <v>46461</v>
      </c>
      <c r="B350">
        <f>Inputs!$M$44/31</f>
        <v>346</v>
      </c>
      <c r="C350">
        <f t="shared" si="38"/>
        <v>113475.99999999946</v>
      </c>
      <c r="D350">
        <f>Inputs!$M$46/31</f>
        <v>385.06557377049177</v>
      </c>
      <c r="E350">
        <f t="shared" si="36"/>
        <v>134857.95081967185</v>
      </c>
      <c r="F350">
        <f>Inputs!$M$48/31</f>
        <v>424.13114754098359</v>
      </c>
      <c r="G350">
        <f t="shared" si="37"/>
        <v>156240.9016393449</v>
      </c>
      <c r="H350">
        <v>1</v>
      </c>
      <c r="I350">
        <f t="shared" si="39"/>
        <v>0</v>
      </c>
      <c r="J350">
        <f t="shared" si="40"/>
        <v>0</v>
      </c>
      <c r="K350">
        <f t="shared" si="41"/>
        <v>0</v>
      </c>
    </row>
    <row r="351" spans="1:11">
      <c r="A351" s="30">
        <v>46462</v>
      </c>
      <c r="B351">
        <f>Inputs!$M$44/31</f>
        <v>346</v>
      </c>
      <c r="C351">
        <f t="shared" si="38"/>
        <v>113821.99999999946</v>
      </c>
      <c r="D351">
        <f>Inputs!$M$46/31</f>
        <v>385.06557377049177</v>
      </c>
      <c r="E351">
        <f t="shared" si="36"/>
        <v>135243.01639344235</v>
      </c>
      <c r="F351">
        <f>Inputs!$M$48/31</f>
        <v>424.13114754098359</v>
      </c>
      <c r="G351">
        <f t="shared" si="37"/>
        <v>156665.03278688589</v>
      </c>
      <c r="H351">
        <v>1</v>
      </c>
      <c r="I351">
        <f t="shared" si="39"/>
        <v>0</v>
      </c>
      <c r="J351">
        <f t="shared" si="40"/>
        <v>0</v>
      </c>
      <c r="K351">
        <f t="shared" si="41"/>
        <v>0</v>
      </c>
    </row>
    <row r="352" spans="1:11">
      <c r="A352" s="30">
        <v>46463</v>
      </c>
      <c r="B352">
        <f>Inputs!$M$44/31</f>
        <v>346</v>
      </c>
      <c r="C352">
        <f t="shared" si="38"/>
        <v>114167.99999999946</v>
      </c>
      <c r="D352">
        <f>Inputs!$M$46/31</f>
        <v>385.06557377049177</v>
      </c>
      <c r="E352">
        <f t="shared" si="36"/>
        <v>135628.08196721284</v>
      </c>
      <c r="F352">
        <f>Inputs!$M$48/31</f>
        <v>424.13114754098359</v>
      </c>
      <c r="G352">
        <f t="shared" si="37"/>
        <v>157089.16393442688</v>
      </c>
      <c r="H352">
        <v>1</v>
      </c>
      <c r="I352">
        <f t="shared" si="39"/>
        <v>0</v>
      </c>
      <c r="J352">
        <f t="shared" si="40"/>
        <v>0</v>
      </c>
      <c r="K352">
        <f t="shared" si="41"/>
        <v>0</v>
      </c>
    </row>
    <row r="353" spans="1:11">
      <c r="A353" s="30">
        <v>46464</v>
      </c>
      <c r="B353">
        <f>Inputs!$M$44/31</f>
        <v>346</v>
      </c>
      <c r="C353">
        <f t="shared" si="38"/>
        <v>114513.99999999946</v>
      </c>
      <c r="D353">
        <f>Inputs!$M$46/31</f>
        <v>385.06557377049177</v>
      </c>
      <c r="E353">
        <f t="shared" si="36"/>
        <v>136013.14754098334</v>
      </c>
      <c r="F353">
        <f>Inputs!$M$48/31</f>
        <v>424.13114754098359</v>
      </c>
      <c r="G353">
        <f t="shared" si="37"/>
        <v>157513.29508196787</v>
      </c>
      <c r="H353">
        <v>1</v>
      </c>
      <c r="I353">
        <f t="shared" si="39"/>
        <v>0</v>
      </c>
      <c r="J353">
        <f t="shared" si="40"/>
        <v>0</v>
      </c>
      <c r="K353">
        <f t="shared" si="41"/>
        <v>0</v>
      </c>
    </row>
    <row r="354" spans="1:11">
      <c r="A354" s="30">
        <v>46465</v>
      </c>
      <c r="B354">
        <f>Inputs!$M$44/31</f>
        <v>346</v>
      </c>
      <c r="C354">
        <f t="shared" si="38"/>
        <v>114859.99999999946</v>
      </c>
      <c r="D354">
        <f>Inputs!$M$46/31</f>
        <v>385.06557377049177</v>
      </c>
      <c r="E354">
        <f t="shared" si="36"/>
        <v>136398.21311475383</v>
      </c>
      <c r="F354">
        <f>Inputs!$M$48/31</f>
        <v>424.13114754098359</v>
      </c>
      <c r="G354">
        <f t="shared" si="37"/>
        <v>157937.42622950886</v>
      </c>
      <c r="H354">
        <v>1</v>
      </c>
      <c r="I354">
        <f t="shared" si="39"/>
        <v>0</v>
      </c>
      <c r="J354">
        <f t="shared" si="40"/>
        <v>0</v>
      </c>
      <c r="K354">
        <f t="shared" si="41"/>
        <v>0</v>
      </c>
    </row>
    <row r="355" spans="1:11">
      <c r="A355" s="30">
        <v>46466</v>
      </c>
      <c r="B355">
        <f>Inputs!$M$44/31</f>
        <v>346</v>
      </c>
      <c r="C355">
        <f t="shared" si="38"/>
        <v>115205.99999999946</v>
      </c>
      <c r="D355">
        <f>Inputs!$M$46/31</f>
        <v>385.06557377049177</v>
      </c>
      <c r="E355">
        <f t="shared" si="36"/>
        <v>136783.27868852433</v>
      </c>
      <c r="F355">
        <f>Inputs!$M$48/31</f>
        <v>424.13114754098359</v>
      </c>
      <c r="G355">
        <f t="shared" si="37"/>
        <v>158361.55737704984</v>
      </c>
      <c r="H355">
        <v>1</v>
      </c>
      <c r="I355">
        <f t="shared" si="39"/>
        <v>0</v>
      </c>
      <c r="J355">
        <f t="shared" si="40"/>
        <v>0</v>
      </c>
      <c r="K355">
        <f t="shared" si="41"/>
        <v>0</v>
      </c>
    </row>
    <row r="356" spans="1:11">
      <c r="A356" s="30">
        <v>46467</v>
      </c>
      <c r="B356">
        <f>Inputs!$M$44/31</f>
        <v>346</v>
      </c>
      <c r="C356">
        <f t="shared" si="38"/>
        <v>115551.99999999946</v>
      </c>
      <c r="D356">
        <f>Inputs!$M$46/31</f>
        <v>385.06557377049177</v>
      </c>
      <c r="E356">
        <f t="shared" si="36"/>
        <v>137168.34426229482</v>
      </c>
      <c r="F356">
        <f>Inputs!$M$48/31</f>
        <v>424.13114754098359</v>
      </c>
      <c r="G356">
        <f t="shared" si="37"/>
        <v>158785.68852459083</v>
      </c>
      <c r="H356">
        <v>1</v>
      </c>
      <c r="I356">
        <f t="shared" si="39"/>
        <v>0</v>
      </c>
      <c r="J356">
        <f t="shared" si="40"/>
        <v>0</v>
      </c>
      <c r="K356">
        <f t="shared" si="41"/>
        <v>0</v>
      </c>
    </row>
    <row r="357" spans="1:11">
      <c r="A357" s="30">
        <v>46468</v>
      </c>
      <c r="B357">
        <f>Inputs!$M$44/31</f>
        <v>346</v>
      </c>
      <c r="C357">
        <f t="shared" si="38"/>
        <v>115897.99999999946</v>
      </c>
      <c r="D357">
        <f>Inputs!$M$46/31</f>
        <v>385.06557377049177</v>
      </c>
      <c r="E357">
        <f t="shared" si="36"/>
        <v>137553.40983606532</v>
      </c>
      <c r="F357">
        <f>Inputs!$M$48/31</f>
        <v>424.13114754098359</v>
      </c>
      <c r="G357">
        <f t="shared" si="37"/>
        <v>159209.81967213182</v>
      </c>
      <c r="H357">
        <v>1</v>
      </c>
      <c r="I357">
        <f t="shared" si="39"/>
        <v>0</v>
      </c>
      <c r="J357">
        <f t="shared" si="40"/>
        <v>0</v>
      </c>
      <c r="K357">
        <f t="shared" si="41"/>
        <v>0</v>
      </c>
    </row>
    <row r="358" spans="1:11">
      <c r="A358" s="30">
        <v>46469</v>
      </c>
      <c r="B358">
        <f>Inputs!$M$44/31</f>
        <v>346</v>
      </c>
      <c r="C358">
        <f t="shared" si="38"/>
        <v>116243.99999999946</v>
      </c>
      <c r="D358">
        <f>Inputs!$M$46/31</f>
        <v>385.06557377049177</v>
      </c>
      <c r="E358">
        <f t="shared" si="36"/>
        <v>137938.47540983581</v>
      </c>
      <c r="F358">
        <f>Inputs!$M$48/31</f>
        <v>424.13114754098359</v>
      </c>
      <c r="G358">
        <f t="shared" si="37"/>
        <v>159633.95081967281</v>
      </c>
      <c r="H358">
        <v>1</v>
      </c>
      <c r="I358">
        <f t="shared" si="39"/>
        <v>0</v>
      </c>
      <c r="J358">
        <f t="shared" si="40"/>
        <v>0</v>
      </c>
      <c r="K358">
        <f t="shared" si="41"/>
        <v>0</v>
      </c>
    </row>
    <row r="359" spans="1:11">
      <c r="A359" s="30">
        <v>46470</v>
      </c>
      <c r="B359">
        <f>Inputs!$M$44/31</f>
        <v>346</v>
      </c>
      <c r="C359">
        <f t="shared" si="38"/>
        <v>116589.99999999946</v>
      </c>
      <c r="D359">
        <f>Inputs!$M$46/31</f>
        <v>385.06557377049177</v>
      </c>
      <c r="E359">
        <f t="shared" si="36"/>
        <v>138323.5409836063</v>
      </c>
      <c r="F359">
        <f>Inputs!$M$48/31</f>
        <v>424.13114754098359</v>
      </c>
      <c r="G359">
        <f t="shared" si="37"/>
        <v>160058.0819672138</v>
      </c>
      <c r="H359">
        <v>1</v>
      </c>
      <c r="I359">
        <f t="shared" si="39"/>
        <v>0</v>
      </c>
      <c r="J359">
        <f t="shared" si="40"/>
        <v>0</v>
      </c>
      <c r="K359">
        <f t="shared" si="41"/>
        <v>0</v>
      </c>
    </row>
    <row r="360" spans="1:11">
      <c r="A360" s="30">
        <v>46471</v>
      </c>
      <c r="B360">
        <f>Inputs!$M$44/31</f>
        <v>346</v>
      </c>
      <c r="C360">
        <f t="shared" si="38"/>
        <v>116935.99999999946</v>
      </c>
      <c r="D360">
        <f>Inputs!$M$46/31</f>
        <v>385.06557377049177</v>
      </c>
      <c r="E360">
        <f t="shared" si="36"/>
        <v>138708.6065573768</v>
      </c>
      <c r="F360">
        <f>Inputs!$M$48/31</f>
        <v>424.13114754098359</v>
      </c>
      <c r="G360">
        <f t="shared" si="37"/>
        <v>160482.21311475479</v>
      </c>
      <c r="H360">
        <v>1</v>
      </c>
      <c r="I360">
        <f t="shared" si="39"/>
        <v>0</v>
      </c>
      <c r="J360">
        <f t="shared" si="40"/>
        <v>0</v>
      </c>
      <c r="K360">
        <f t="shared" si="41"/>
        <v>0</v>
      </c>
    </row>
    <row r="361" spans="1:11">
      <c r="A361" s="30">
        <v>46472</v>
      </c>
      <c r="B361">
        <f>Inputs!$M$44/31</f>
        <v>346</v>
      </c>
      <c r="C361">
        <f t="shared" si="38"/>
        <v>117281.99999999946</v>
      </c>
      <c r="D361">
        <f>Inputs!$M$46/31</f>
        <v>385.06557377049177</v>
      </c>
      <c r="E361">
        <f t="shared" si="36"/>
        <v>139093.67213114729</v>
      </c>
      <c r="F361">
        <f>Inputs!$M$48/31</f>
        <v>424.13114754098359</v>
      </c>
      <c r="G361">
        <f t="shared" si="37"/>
        <v>160906.34426229578</v>
      </c>
      <c r="H361">
        <v>1</v>
      </c>
      <c r="I361">
        <f t="shared" si="39"/>
        <v>0</v>
      </c>
      <c r="J361">
        <f t="shared" si="40"/>
        <v>0</v>
      </c>
      <c r="K361">
        <f t="shared" si="41"/>
        <v>0</v>
      </c>
    </row>
    <row r="362" spans="1:11">
      <c r="A362" s="30">
        <v>46473</v>
      </c>
      <c r="B362">
        <f>Inputs!$M$44/31</f>
        <v>346</v>
      </c>
      <c r="C362">
        <f t="shared" si="38"/>
        <v>117627.99999999946</v>
      </c>
      <c r="D362">
        <f>Inputs!$M$46/31</f>
        <v>385.06557377049177</v>
      </c>
      <c r="E362">
        <f t="shared" ref="E362:E366" si="42">D362+E361</f>
        <v>139478.73770491779</v>
      </c>
      <c r="F362">
        <f>Inputs!$M$48/31</f>
        <v>424.13114754098359</v>
      </c>
      <c r="G362">
        <f t="shared" ref="G362:G366" si="43">F362+G361</f>
        <v>161330.47540983677</v>
      </c>
      <c r="H362">
        <v>1</v>
      </c>
      <c r="I362">
        <f t="shared" si="39"/>
        <v>0</v>
      </c>
      <c r="J362">
        <f t="shared" si="40"/>
        <v>0</v>
      </c>
      <c r="K362">
        <f t="shared" si="41"/>
        <v>0</v>
      </c>
    </row>
    <row r="363" spans="1:11">
      <c r="A363" s="30">
        <v>46474</v>
      </c>
      <c r="B363">
        <f>Inputs!$M$44/31</f>
        <v>346</v>
      </c>
      <c r="C363">
        <f t="shared" si="38"/>
        <v>117973.99999999946</v>
      </c>
      <c r="D363">
        <f>Inputs!$M$46/31</f>
        <v>385.06557377049177</v>
      </c>
      <c r="E363">
        <f t="shared" si="42"/>
        <v>139863.80327868828</v>
      </c>
      <c r="F363">
        <f>Inputs!$M$48/31</f>
        <v>424.13114754098359</v>
      </c>
      <c r="G363">
        <f t="shared" si="43"/>
        <v>161754.60655737776</v>
      </c>
      <c r="H363">
        <v>1</v>
      </c>
      <c r="I363">
        <f t="shared" si="39"/>
        <v>0</v>
      </c>
      <c r="J363">
        <f t="shared" si="40"/>
        <v>0</v>
      </c>
      <c r="K363">
        <f t="shared" si="41"/>
        <v>0</v>
      </c>
    </row>
    <row r="364" spans="1:11">
      <c r="A364" s="30">
        <v>46475</v>
      </c>
      <c r="B364">
        <f>Inputs!$M$44/31</f>
        <v>346</v>
      </c>
      <c r="C364">
        <f t="shared" si="38"/>
        <v>118319.99999999946</v>
      </c>
      <c r="D364">
        <f>Inputs!$M$46/31</f>
        <v>385.06557377049177</v>
      </c>
      <c r="E364">
        <f t="shared" si="42"/>
        <v>140248.86885245878</v>
      </c>
      <c r="F364">
        <f>Inputs!$M$48/31</f>
        <v>424.13114754098359</v>
      </c>
      <c r="G364">
        <f t="shared" si="43"/>
        <v>162178.73770491875</v>
      </c>
      <c r="H364">
        <v>1</v>
      </c>
      <c r="I364">
        <f t="shared" si="39"/>
        <v>0</v>
      </c>
      <c r="J364">
        <f t="shared" si="40"/>
        <v>0</v>
      </c>
      <c r="K364">
        <f t="shared" si="41"/>
        <v>0</v>
      </c>
    </row>
    <row r="365" spans="1:11">
      <c r="A365" s="30">
        <v>46476</v>
      </c>
      <c r="B365">
        <f>Inputs!$M$44/31</f>
        <v>346</v>
      </c>
      <c r="C365">
        <f t="shared" si="38"/>
        <v>118665.99999999946</v>
      </c>
      <c r="D365">
        <f>Inputs!$M$46/31</f>
        <v>385.06557377049177</v>
      </c>
      <c r="E365">
        <f t="shared" si="42"/>
        <v>140633.93442622927</v>
      </c>
      <c r="F365">
        <f>Inputs!$M$48/31</f>
        <v>424.13114754098359</v>
      </c>
      <c r="G365">
        <f t="shared" si="43"/>
        <v>162602.86885245974</v>
      </c>
      <c r="H365">
        <v>1</v>
      </c>
      <c r="I365">
        <f t="shared" si="39"/>
        <v>0</v>
      </c>
      <c r="J365">
        <f t="shared" si="40"/>
        <v>0</v>
      </c>
      <c r="K365">
        <f t="shared" si="41"/>
        <v>0</v>
      </c>
    </row>
    <row r="366" spans="1:11">
      <c r="A366" s="30">
        <v>46477</v>
      </c>
      <c r="B366">
        <f>Inputs!$M$44/31</f>
        <v>346</v>
      </c>
      <c r="C366">
        <f t="shared" si="38"/>
        <v>119011.99999999946</v>
      </c>
      <c r="D366">
        <f>Inputs!$M$46/31</f>
        <v>385.06557377049177</v>
      </c>
      <c r="E366">
        <f t="shared" si="42"/>
        <v>141018.99999999977</v>
      </c>
      <c r="F366">
        <f>Inputs!$M$48/31</f>
        <v>424.13114754098359</v>
      </c>
      <c r="G366">
        <f t="shared" si="43"/>
        <v>163027.00000000073</v>
      </c>
      <c r="H366">
        <v>1</v>
      </c>
      <c r="I366">
        <f t="shared" si="39"/>
        <v>0</v>
      </c>
      <c r="J366">
        <f t="shared" si="40"/>
        <v>0</v>
      </c>
      <c r="K366">
        <f t="shared" si="41"/>
        <v>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4"/>
  <sheetViews>
    <sheetView topLeftCell="E1" workbookViewId="0">
      <selection activeCell="C2" sqref="C2"/>
    </sheetView>
  </sheetViews>
  <sheetFormatPr defaultRowHeight="15"/>
  <cols>
    <col min="2" max="2" width="21.5703125" customWidth="1"/>
    <col min="3" max="14" width="13.28515625" customWidth="1"/>
  </cols>
  <sheetData>
    <row r="1" spans="1:14">
      <c r="A1" s="2" t="s">
        <v>18</v>
      </c>
      <c r="B1" s="2" t="s">
        <v>0</v>
      </c>
      <c r="C1" s="2">
        <v>4</v>
      </c>
      <c r="D1" s="2">
        <v>5</v>
      </c>
      <c r="E1" s="2">
        <v>6</v>
      </c>
      <c r="F1" s="2">
        <v>7</v>
      </c>
      <c r="G1" s="2">
        <v>8</v>
      </c>
      <c r="H1" s="2">
        <v>9</v>
      </c>
      <c r="I1" s="2">
        <v>10</v>
      </c>
      <c r="J1" s="2">
        <v>11</v>
      </c>
      <c r="K1" s="2">
        <v>12</v>
      </c>
      <c r="L1" s="2">
        <v>1</v>
      </c>
      <c r="M1" s="2">
        <v>2</v>
      </c>
      <c r="N1" s="2">
        <v>3</v>
      </c>
    </row>
    <row r="2" spans="1:14">
      <c r="A2" t="str">
        <f>IF(Model!$O$14="3 Year Average (2021-2023)",Recreational_Landings_Month!A7,Recreational_Landings_Month!A3)</f>
        <v>2021-2023</v>
      </c>
      <c r="B2" t="str">
        <f>IF(Model!$O$14="3 Year Average (2021-2023)",Recreational_Landings_Month!B7,Recreational_Landings_Month!B3)</f>
        <v>Average Landings</v>
      </c>
      <c r="C2" s="32">
        <f>IF(Model!$O$14="3 Year Average (2021-2023)",Recreational_Landings_Month!C7,Recreational_Landings_Month!C3)</f>
        <v>10380</v>
      </c>
      <c r="D2" s="32">
        <f>IF(Model!$O$14="3 Year Average (2021-2023)",Recreational_Landings_Month!D7,Recreational_Landings_Month!D3)</f>
        <v>15874.032786885246</v>
      </c>
      <c r="E2" s="32">
        <f>IF(Model!$O$14="3 Year Average (2021-2023)",Recreational_Landings_Month!E7,Recreational_Landings_Month!E3)</f>
        <v>15361.967213114754</v>
      </c>
      <c r="F2" s="32">
        <f>IF(Model!$O$14="3 Year Average (2021-2023)",Recreational_Landings_Month!F7,Recreational_Landings_Month!F3)</f>
        <v>8877</v>
      </c>
      <c r="G2" s="32">
        <f>IF(Model!$O$14="3 Year Average (2021-2023)",Recreational_Landings_Month!G7,Recreational_Landings_Month!G3)</f>
        <v>8877</v>
      </c>
      <c r="H2" s="32">
        <f>IF(Model!$O$14="3 Year Average (2021-2023)",Recreational_Landings_Month!H7,Recreational_Landings_Month!H3)</f>
        <v>7525.5737704918038</v>
      </c>
      <c r="I2" s="32">
        <f>IF(Model!$O$14="3 Year Average (2021-2023)",Recreational_Landings_Month!I7,Recreational_Landings_Month!I3)</f>
        <v>7776.4262295081962</v>
      </c>
      <c r="J2" s="32">
        <f>IF(Model!$O$14="3 Year Average (2021-2023)",Recreational_Landings_Month!J7,Recreational_Landings_Month!J3)</f>
        <v>6362.4590163934427</v>
      </c>
      <c r="K2" s="32">
        <f>IF(Model!$O$14="3 Year Average (2021-2023)",Recreational_Landings_Month!K7,Recreational_Landings_Month!K3)</f>
        <v>6574.5409836065573</v>
      </c>
      <c r="L2" s="32">
        <f>IF(Model!$O$14="3 Year Average (2021-2023)",Recreational_Landings_Month!L7,Recreational_Landings_Month!L3)</f>
        <v>10864.186440677966</v>
      </c>
      <c r="M2" s="32">
        <f>IF(Model!$O$14="3 Year Average (2021-2023)",Recreational_Landings_Month!M7,Recreational_Landings_Month!M3)</f>
        <v>9812.8135593220341</v>
      </c>
      <c r="N2" s="32">
        <f>IF(Model!$O$14="3 Year Average (2021-2023)",Recreational_Landings_Month!N7,Recreational_Landings_Month!N3)</f>
        <v>10726</v>
      </c>
    </row>
    <row r="3" spans="1:14">
      <c r="A3" t="str">
        <f>IF(Model!$O$14="3 Year Average (2021-2023)",Recreational_Landings_Month!A8,Recreational_Landings_Month!A4)</f>
        <v>2021-2023</v>
      </c>
      <c r="B3" s="32" t="str">
        <f>IF(Model!$O$14="3 Year Average (2021-2023)",Recreational_Landings_Month!B8,Recreational_Landings_Month!B4)</f>
        <v>Average Landings +1 SE</v>
      </c>
      <c r="C3" s="32">
        <f>IF(Model!$O$14="3 Year Average (2021-2023)",Recreational_Landings_Month!C8,Recreational_Landings_Month!C4)</f>
        <v>11551.967213114754</v>
      </c>
      <c r="D3" s="32">
        <f>IF(Model!$O$14="3 Year Average (2021-2023)",Recreational_Landings_Month!D8,Recreational_Landings_Month!D4)</f>
        <v>18253.409836065573</v>
      </c>
      <c r="E3" s="32">
        <f>IF(Model!$O$14="3 Year Average (2021-2023)",Recreational_Landings_Month!E8,Recreational_Landings_Month!E4)</f>
        <v>17664.590163934427</v>
      </c>
      <c r="F3" s="32">
        <f>IF(Model!$O$14="3 Year Average (2021-2023)",Recreational_Landings_Month!F8,Recreational_Landings_Month!F4)</f>
        <v>9561.5</v>
      </c>
      <c r="G3" s="32">
        <f>IF(Model!$O$14="3 Year Average (2021-2023)",Recreational_Landings_Month!G8,Recreational_Landings_Month!G4)</f>
        <v>9561.5</v>
      </c>
      <c r="H3" s="32">
        <f>IF(Model!$O$14="3 Year Average (2021-2023)",Recreational_Landings_Month!H8,Recreational_Landings_Month!H4)</f>
        <v>9133.2786885245914</v>
      </c>
      <c r="I3" s="32">
        <f>IF(Model!$O$14="3 Year Average (2021-2023)",Recreational_Landings_Month!I8,Recreational_Landings_Month!I4)</f>
        <v>9437.7213114754104</v>
      </c>
      <c r="J3" s="32">
        <f>IF(Model!$O$14="3 Year Average (2021-2023)",Recreational_Landings_Month!J8,Recreational_Landings_Month!J4)</f>
        <v>8627.2131147540986</v>
      </c>
      <c r="K3" s="32">
        <f>IF(Model!$O$14="3 Year Average (2021-2023)",Recreational_Landings_Month!K8,Recreational_Landings_Month!K4)</f>
        <v>8914.7868852459014</v>
      </c>
      <c r="L3" s="32">
        <f>IF(Model!$O$14="3 Year Average (2021-2023)",Recreational_Landings_Month!L8,Recreational_Landings_Month!L4)</f>
        <v>13858.576271186441</v>
      </c>
      <c r="M3" s="32">
        <f>IF(Model!$O$14="3 Year Average (2021-2023)",Recreational_Landings_Month!M8,Recreational_Landings_Month!M4)</f>
        <v>12517.423728813559</v>
      </c>
      <c r="N3" s="32">
        <f>IF(Model!$O$14="3 Year Average (2021-2023)",Recreational_Landings_Month!N8,Recreational_Landings_Month!N4)</f>
        <v>11937.032786885246</v>
      </c>
    </row>
    <row r="4" spans="1:14">
      <c r="A4" t="str">
        <f>IF(Model!$O$14="3 Year Average (2021-2023)",Recreational_Landings_Month!A9,Recreational_Landings_Month!A5)</f>
        <v>2021-2023</v>
      </c>
      <c r="B4" s="32" t="str">
        <f>IF(Model!$O$14="3 Year Average (2021-2023)",Recreational_Landings_Month!B9,Recreational_Landings_Month!B5)</f>
        <v>Average Landings +2 SE</v>
      </c>
      <c r="C4" s="32">
        <f>IF(Model!$O$14="3 Year Average (2021-2023)",Recreational_Landings_Month!C9,Recreational_Landings_Month!C5)</f>
        <v>12723.934426229509</v>
      </c>
      <c r="D4" s="32">
        <f>IF(Model!$O$14="3 Year Average (2021-2023)",Recreational_Landings_Month!D9,Recreational_Landings_Month!D5)</f>
        <v>20632.7868852459</v>
      </c>
      <c r="E4" s="32">
        <f>IF(Model!$O$14="3 Year Average (2021-2023)",Recreational_Landings_Month!E9,Recreational_Landings_Month!E5)</f>
        <v>19967.2131147541</v>
      </c>
      <c r="F4" s="32">
        <f>IF(Model!$O$14="3 Year Average (2021-2023)",Recreational_Landings_Month!F9,Recreational_Landings_Month!F5)</f>
        <v>10245.5</v>
      </c>
      <c r="G4" s="32">
        <f>IF(Model!$O$14="3 Year Average (2021-2023)",Recreational_Landings_Month!G9,Recreational_Landings_Month!G5)</f>
        <v>10245.5</v>
      </c>
      <c r="H4" s="32">
        <f>IF(Model!$O$14="3 Year Average (2021-2023)",Recreational_Landings_Month!H9,Recreational_Landings_Month!H5)</f>
        <v>10741.475409836066</v>
      </c>
      <c r="I4" s="32">
        <f>IF(Model!$O$14="3 Year Average (2021-2023)",Recreational_Landings_Month!I9,Recreational_Landings_Month!I5)</f>
        <v>11099.524590163934</v>
      </c>
      <c r="J4" s="32">
        <f>IF(Model!$O$14="3 Year Average (2021-2023)",Recreational_Landings_Month!J9,Recreational_Landings_Month!J5)</f>
        <v>10891.967213114754</v>
      </c>
      <c r="K4" s="32">
        <f>IF(Model!$O$14="3 Year Average (2021-2023)",Recreational_Landings_Month!K9,Recreational_Landings_Month!K5)</f>
        <v>11255.032786885246</v>
      </c>
      <c r="L4" s="32">
        <f>IF(Model!$O$14="3 Year Average (2021-2023)",Recreational_Landings_Month!L9,Recreational_Landings_Month!L5)</f>
        <v>16853.491525423728</v>
      </c>
      <c r="M4" s="32">
        <f>IF(Model!$O$14="3 Year Average (2021-2023)",Recreational_Landings_Month!M9,Recreational_Landings_Month!M5)</f>
        <v>15222.508474576271</v>
      </c>
      <c r="N4" s="32">
        <f>IF(Model!$O$14="3 Year Average (2021-2023)",Recreational_Landings_Month!N9,Recreational_Landings_Month!N5)</f>
        <v>13148.065573770491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4" sqref="K4"/>
    </sheetView>
  </sheetViews>
  <sheetFormatPr defaultRowHeight="15"/>
  <cols>
    <col min="10" max="10" width="37.28515625" customWidth="1"/>
  </cols>
  <sheetData>
    <row r="1" spans="1:11" ht="21">
      <c r="A1" s="51" t="s">
        <v>71</v>
      </c>
      <c r="B1" s="51"/>
      <c r="C1" s="51"/>
      <c r="D1" s="51"/>
      <c r="E1" s="51"/>
      <c r="F1" s="51"/>
      <c r="G1" s="51"/>
      <c r="H1" s="51"/>
      <c r="I1" s="51"/>
    </row>
    <row r="2" spans="1:11">
      <c r="A2" s="1" t="s">
        <v>73</v>
      </c>
      <c r="B2" s="1" t="s">
        <v>74</v>
      </c>
      <c r="C2" s="1" t="s">
        <v>75</v>
      </c>
      <c r="D2" s="1" t="s">
        <v>76</v>
      </c>
      <c r="E2" s="1" t="s">
        <v>77</v>
      </c>
      <c r="F2" s="1" t="s">
        <v>78</v>
      </c>
      <c r="G2" s="1" t="s">
        <v>79</v>
      </c>
      <c r="J2" s="50" t="s">
        <v>71</v>
      </c>
      <c r="K2" s="50"/>
    </row>
    <row r="3" spans="1:11">
      <c r="A3" t="s">
        <v>80</v>
      </c>
      <c r="B3">
        <v>6074.9863868570537</v>
      </c>
      <c r="C3">
        <v>1</v>
      </c>
      <c r="D3">
        <v>0</v>
      </c>
      <c r="E3">
        <v>852503.63041350071</v>
      </c>
      <c r="F3">
        <v>1</v>
      </c>
      <c r="G3">
        <v>0</v>
      </c>
      <c r="J3" t="s">
        <v>68</v>
      </c>
      <c r="K3">
        <v>1</v>
      </c>
    </row>
    <row r="4" spans="1:11" ht="16.5">
      <c r="A4" t="s">
        <v>81</v>
      </c>
      <c r="B4">
        <v>3215.6482903013289</v>
      </c>
      <c r="C4">
        <v>0.52932600758714987</v>
      </c>
      <c r="D4">
        <v>0.47067399241285007</v>
      </c>
      <c r="E4">
        <v>423603.86460760882</v>
      </c>
      <c r="F4">
        <v>0.49689391281787598</v>
      </c>
      <c r="G4">
        <v>0.50310608718212402</v>
      </c>
      <c r="J4" t="s">
        <v>63</v>
      </c>
      <c r="K4" s="49">
        <v>0.4968939</v>
      </c>
    </row>
    <row r="5" spans="1:11" ht="16.5">
      <c r="A5" t="s">
        <v>82</v>
      </c>
      <c r="B5">
        <v>4362.2299985976906</v>
      </c>
      <c r="C5">
        <v>0.71806416028111097</v>
      </c>
      <c r="D5">
        <v>0.28193583971888903</v>
      </c>
      <c r="E5">
        <v>594631.92278781882</v>
      </c>
      <c r="F5">
        <v>0.69751248155904855</v>
      </c>
      <c r="G5">
        <v>0.30248751844095151</v>
      </c>
      <c r="J5" t="s">
        <v>64</v>
      </c>
      <c r="K5" s="49">
        <v>0.69751249999999998</v>
      </c>
    </row>
    <row r="6" spans="1:11" ht="16.5">
      <c r="A6" t="s">
        <v>83</v>
      </c>
      <c r="B6">
        <v>4971.7705466148891</v>
      </c>
      <c r="C6">
        <v>0.81840027779668445</v>
      </c>
      <c r="D6">
        <v>0.18159972220331561</v>
      </c>
      <c r="E6">
        <v>675337.11605977837</v>
      </c>
      <c r="F6">
        <v>0.79218092682163832</v>
      </c>
      <c r="G6">
        <v>0.20781907317836171</v>
      </c>
      <c r="J6" t="s">
        <v>65</v>
      </c>
      <c r="K6" s="49">
        <v>0.79218089999999997</v>
      </c>
    </row>
    <row r="7" spans="1:11" ht="16.5">
      <c r="A7" t="s">
        <v>84</v>
      </c>
      <c r="B7">
        <v>5350.353421226554</v>
      </c>
      <c r="C7">
        <v>0.88071858610280862</v>
      </c>
      <c r="D7">
        <v>0.11928141389719139</v>
      </c>
      <c r="E7">
        <v>722407.11530823493</v>
      </c>
      <c r="F7">
        <v>0.84739476705552164</v>
      </c>
      <c r="G7">
        <v>0.15260523294447839</v>
      </c>
      <c r="J7" t="s">
        <v>66</v>
      </c>
      <c r="K7" s="49">
        <v>0.8473948</v>
      </c>
    </row>
    <row r="9" spans="1:11" ht="21">
      <c r="A9" s="51" t="s">
        <v>72</v>
      </c>
      <c r="B9" s="51"/>
      <c r="C9" s="51"/>
      <c r="D9" s="51"/>
      <c r="E9" s="51"/>
      <c r="F9" s="51"/>
      <c r="G9" s="51"/>
      <c r="H9" s="51"/>
      <c r="I9" s="51"/>
    </row>
    <row r="10" spans="1:11">
      <c r="A10" s="1" t="s">
        <v>73</v>
      </c>
      <c r="B10" s="1" t="s">
        <v>74</v>
      </c>
      <c r="C10" s="1" t="s">
        <v>75</v>
      </c>
      <c r="D10" s="1" t="s">
        <v>85</v>
      </c>
      <c r="J10" s="50" t="s">
        <v>72</v>
      </c>
      <c r="K10" s="50"/>
    </row>
    <row r="11" spans="1:11">
      <c r="A11" t="s">
        <v>80</v>
      </c>
      <c r="B11">
        <v>225</v>
      </c>
      <c r="C11">
        <v>1</v>
      </c>
      <c r="D11">
        <v>0</v>
      </c>
      <c r="J11" t="s">
        <v>67</v>
      </c>
      <c r="K11" s="32">
        <v>1</v>
      </c>
    </row>
    <row r="12" spans="1:11">
      <c r="A12" t="s">
        <v>81</v>
      </c>
      <c r="B12">
        <v>505</v>
      </c>
      <c r="C12">
        <v>2.244444444444444</v>
      </c>
      <c r="D12">
        <v>1.244444444444444</v>
      </c>
      <c r="J12" t="s">
        <v>69</v>
      </c>
      <c r="K12" s="32">
        <v>2.2444440000000001</v>
      </c>
    </row>
    <row r="13" spans="1:11">
      <c r="A13" t="s">
        <v>82</v>
      </c>
      <c r="B13">
        <v>871</v>
      </c>
      <c r="C13">
        <v>3.8711111111111109</v>
      </c>
      <c r="D13">
        <v>2.8711111111111109</v>
      </c>
      <c r="J13" t="s">
        <v>70</v>
      </c>
      <c r="K13" s="32">
        <v>3.871111</v>
      </c>
    </row>
  </sheetData>
  <mergeCells count="4">
    <mergeCell ref="J10:K10"/>
    <mergeCell ref="J2:K2"/>
    <mergeCell ref="A9:I9"/>
    <mergeCell ref="A1:I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38"/>
  <sheetViews>
    <sheetView topLeftCell="B25" zoomScale="82" workbookViewId="0">
      <selection activeCell="C9" sqref="C9"/>
    </sheetView>
  </sheetViews>
  <sheetFormatPr defaultRowHeight="15"/>
  <cols>
    <col min="1" max="1" width="11.5703125" customWidth="1"/>
    <col min="2" max="2" width="22.5703125" customWidth="1"/>
    <col min="3" max="17" width="15.7109375" customWidth="1"/>
    <col min="18" max="18" width="10" bestFit="1" customWidth="1"/>
  </cols>
  <sheetData>
    <row r="1" spans="1:17">
      <c r="A1" s="21" t="s">
        <v>21</v>
      </c>
    </row>
    <row r="2" spans="1:17">
      <c r="A2" s="2" t="s">
        <v>18</v>
      </c>
      <c r="B2" s="2" t="s">
        <v>0</v>
      </c>
      <c r="C2" s="1">
        <v>4</v>
      </c>
      <c r="D2" s="1">
        <v>5</v>
      </c>
      <c r="E2" s="1">
        <v>6</v>
      </c>
      <c r="F2" s="1">
        <v>7</v>
      </c>
      <c r="G2" s="1">
        <v>8</v>
      </c>
      <c r="H2" s="1">
        <v>9</v>
      </c>
      <c r="I2" s="1">
        <v>10</v>
      </c>
      <c r="J2" s="1">
        <v>11</v>
      </c>
      <c r="K2" s="1">
        <v>12</v>
      </c>
      <c r="L2" s="1">
        <v>1</v>
      </c>
      <c r="M2" s="1">
        <v>2</v>
      </c>
      <c r="N2" s="1">
        <v>3</v>
      </c>
      <c r="O2" s="1"/>
      <c r="P2" s="1"/>
      <c r="Q2" s="1"/>
    </row>
    <row r="3" spans="1:17" ht="15.75" thickBot="1">
      <c r="A3" t="s">
        <v>20</v>
      </c>
      <c r="B3" t="s">
        <v>33</v>
      </c>
      <c r="C3" s="41">
        <f>E19</f>
        <v>10169.508196721312</v>
      </c>
      <c r="D3" s="41">
        <f>E20</f>
        <v>18394.180327868853</v>
      </c>
      <c r="E3" s="41">
        <f>E21</f>
        <v>17800.819672131147</v>
      </c>
      <c r="F3" s="41">
        <f>E22</f>
        <v>14905.5</v>
      </c>
      <c r="G3" s="41">
        <f>E23</f>
        <v>14905.5</v>
      </c>
      <c r="H3" s="41">
        <f>E24</f>
        <v>6450.9836065573772</v>
      </c>
      <c r="I3" s="41">
        <f>E25</f>
        <v>6666.0163934426228</v>
      </c>
      <c r="J3" s="41">
        <f>E26</f>
        <v>6202.622950819672</v>
      </c>
      <c r="K3" s="41">
        <f>E27</f>
        <v>6409.377049180328</v>
      </c>
      <c r="L3" s="41">
        <f>E16</f>
        <v>7288.6779661016944</v>
      </c>
      <c r="M3" s="41">
        <f>E17</f>
        <v>6583.3220338983047</v>
      </c>
      <c r="N3" s="41">
        <f>E18</f>
        <v>10508.491803278688</v>
      </c>
      <c r="O3" t="s">
        <v>29</v>
      </c>
    </row>
    <row r="4" spans="1:17" ht="15.75" thickBot="1">
      <c r="A4" t="s">
        <v>20</v>
      </c>
      <c r="B4" t="s">
        <v>54</v>
      </c>
      <c r="C4" s="41">
        <f>F19</f>
        <v>11047.377049180328</v>
      </c>
      <c r="D4" s="41">
        <f>F20</f>
        <v>21633.426229508197</v>
      </c>
      <c r="E4" s="41">
        <f>F21</f>
        <v>20935.573770491803</v>
      </c>
      <c r="F4" s="41">
        <f>F22</f>
        <v>19055</v>
      </c>
      <c r="G4" s="41">
        <f>F23</f>
        <v>19055</v>
      </c>
      <c r="H4" s="41">
        <f>F24</f>
        <v>7543.2786885245905</v>
      </c>
      <c r="I4" s="41">
        <f>F25</f>
        <v>7794.7213114754095</v>
      </c>
      <c r="J4" s="41">
        <f>F26</f>
        <v>7490.6557377049185</v>
      </c>
      <c r="K4" s="41">
        <f>F27</f>
        <v>7740.3442622950815</v>
      </c>
      <c r="L4" s="41">
        <f>F16</f>
        <v>10020.881355932202</v>
      </c>
      <c r="M4" s="41">
        <f>F17</f>
        <v>9051.1186440677957</v>
      </c>
      <c r="N4" s="41">
        <f>F18</f>
        <v>11415.622950819672</v>
      </c>
      <c r="O4" s="29">
        <f>SUM(C3:K5)</f>
        <v>366885.13114754099</v>
      </c>
    </row>
    <row r="5" spans="1:17" ht="15.75" thickBot="1">
      <c r="A5" t="s">
        <v>20</v>
      </c>
      <c r="B5" t="s">
        <v>55</v>
      </c>
      <c r="C5" s="41">
        <f>G19</f>
        <v>11925.245901639344</v>
      </c>
      <c r="D5" s="41">
        <f>G20</f>
        <v>24872.163934426229</v>
      </c>
      <c r="E5" s="41">
        <f>G21</f>
        <v>24069.836065573771</v>
      </c>
      <c r="F5" s="41">
        <f>G22</f>
        <v>23204.5</v>
      </c>
      <c r="G5" s="41">
        <f>G23</f>
        <v>23204.5</v>
      </c>
      <c r="H5" s="41">
        <f>G24</f>
        <v>8635.5737704918047</v>
      </c>
      <c r="I5" s="41">
        <f>G25</f>
        <v>8923.4262295081971</v>
      </c>
      <c r="J5" s="41">
        <f>G26</f>
        <v>8778.6885245901649</v>
      </c>
      <c r="K5" s="41">
        <f>G27</f>
        <v>9071.3114754098351</v>
      </c>
      <c r="L5" s="41">
        <f>G16</f>
        <v>12753.610169491525</v>
      </c>
      <c r="M5" s="41">
        <f>G17</f>
        <v>11519.389830508475</v>
      </c>
      <c r="N5" s="41">
        <f>G18</f>
        <v>12322.754098360656</v>
      </c>
    </row>
    <row r="6" spans="1:17">
      <c r="A6" s="21" t="s">
        <v>22</v>
      </c>
      <c r="C6" s="35"/>
      <c r="D6" s="35"/>
      <c r="E6" s="35"/>
      <c r="F6" s="35"/>
      <c r="G6" s="35"/>
      <c r="H6" s="35"/>
      <c r="I6" s="35"/>
      <c r="J6" s="35"/>
      <c r="K6" s="35"/>
      <c r="L6" s="35"/>
      <c r="M6" s="35"/>
      <c r="N6" s="35"/>
    </row>
    <row r="7" spans="1:17" ht="15.75" thickBot="1">
      <c r="A7" t="s">
        <v>19</v>
      </c>
      <c r="B7" t="s">
        <v>33</v>
      </c>
      <c r="C7" s="41">
        <f>K19</f>
        <v>10380</v>
      </c>
      <c r="D7" s="41">
        <f>K20</f>
        <v>15874.032786885246</v>
      </c>
      <c r="E7" s="41">
        <f>K21</f>
        <v>15361.967213114754</v>
      </c>
      <c r="F7" s="41">
        <f>K22</f>
        <v>8877</v>
      </c>
      <c r="G7" s="41">
        <f>K23</f>
        <v>8877</v>
      </c>
      <c r="H7" s="41">
        <f>K24</f>
        <v>7525.5737704918038</v>
      </c>
      <c r="I7" s="41">
        <f>K25</f>
        <v>7776.4262295081962</v>
      </c>
      <c r="J7" s="41">
        <f>K26</f>
        <v>6362.4590163934427</v>
      </c>
      <c r="K7" s="41">
        <f>K27</f>
        <v>6574.5409836065573</v>
      </c>
      <c r="L7" s="41">
        <f>K16</f>
        <v>10864.186440677966</v>
      </c>
      <c r="M7" s="41">
        <f>K17</f>
        <v>9812.8135593220341</v>
      </c>
      <c r="N7" s="41">
        <f>K18</f>
        <v>10726</v>
      </c>
      <c r="O7" t="s">
        <v>28</v>
      </c>
    </row>
    <row r="8" spans="1:17" ht="15.75" thickBot="1">
      <c r="A8" t="s">
        <v>19</v>
      </c>
      <c r="B8" t="s">
        <v>54</v>
      </c>
      <c r="C8" s="41">
        <f>L19</f>
        <v>11551.967213114754</v>
      </c>
      <c r="D8" s="41">
        <f>L20</f>
        <v>18253.409836065573</v>
      </c>
      <c r="E8" s="41">
        <f>L21</f>
        <v>17664.590163934427</v>
      </c>
      <c r="F8" s="41">
        <f>L22</f>
        <v>9561.5</v>
      </c>
      <c r="G8" s="41">
        <f>L23</f>
        <v>9561.5</v>
      </c>
      <c r="H8" s="41">
        <f>L24</f>
        <v>9133.2786885245914</v>
      </c>
      <c r="I8" s="41">
        <f>L25</f>
        <v>9437.7213114754104</v>
      </c>
      <c r="J8" s="41">
        <f>L26</f>
        <v>8627.2131147540986</v>
      </c>
      <c r="K8" s="41">
        <f>L27</f>
        <v>8914.7868852459014</v>
      </c>
      <c r="L8" s="41">
        <f>L16</f>
        <v>13858.576271186441</v>
      </c>
      <c r="M8" s="41">
        <f>L17</f>
        <v>12517.423728813559</v>
      </c>
      <c r="N8" s="41">
        <f>L18</f>
        <v>11937.032786885246</v>
      </c>
      <c r="O8" s="29">
        <f>SUM(C7:K9)</f>
        <v>308117.90163934429</v>
      </c>
    </row>
    <row r="9" spans="1:17" ht="15.75" thickBot="1">
      <c r="A9" t="s">
        <v>19</v>
      </c>
      <c r="B9" t="s">
        <v>55</v>
      </c>
      <c r="C9" s="41">
        <f>M19</f>
        <v>12723.934426229509</v>
      </c>
      <c r="D9" s="41">
        <f>M20</f>
        <v>20632.7868852459</v>
      </c>
      <c r="E9" s="41">
        <f>M21</f>
        <v>19967.2131147541</v>
      </c>
      <c r="F9" s="41">
        <f>M22</f>
        <v>10245.5</v>
      </c>
      <c r="G9" s="41">
        <f>M23</f>
        <v>10245.5</v>
      </c>
      <c r="H9" s="41">
        <f>M24</f>
        <v>10741.475409836066</v>
      </c>
      <c r="I9" s="41">
        <f>M25</f>
        <v>11099.524590163934</v>
      </c>
      <c r="J9" s="41">
        <f>M26</f>
        <v>10891.967213114754</v>
      </c>
      <c r="K9" s="41">
        <f>M27</f>
        <v>11255.032786885246</v>
      </c>
      <c r="L9" s="41">
        <f>M16</f>
        <v>16853.491525423728</v>
      </c>
      <c r="M9" s="41">
        <f>M17</f>
        <v>15222.508474576271</v>
      </c>
      <c r="N9" s="41">
        <f>M18</f>
        <v>13148.065573770491</v>
      </c>
    </row>
    <row r="12" spans="1:17">
      <c r="B12" s="21" t="s">
        <v>21</v>
      </c>
      <c r="I12" s="21" t="s">
        <v>22</v>
      </c>
    </row>
    <row r="13" spans="1:17">
      <c r="B13" s="36"/>
      <c r="C13" s="53" t="s">
        <v>47</v>
      </c>
      <c r="D13" s="53" t="s">
        <v>43</v>
      </c>
      <c r="E13" s="53" t="s">
        <v>44</v>
      </c>
      <c r="F13" s="53" t="s">
        <v>45</v>
      </c>
      <c r="I13" s="36"/>
      <c r="J13" s="53" t="s">
        <v>43</v>
      </c>
      <c r="K13" s="53" t="s">
        <v>44</v>
      </c>
      <c r="L13" s="53" t="s">
        <v>45</v>
      </c>
    </row>
    <row r="14" spans="1:17" ht="15.75" thickBot="1">
      <c r="B14" s="37" t="s">
        <v>46</v>
      </c>
      <c r="C14" s="54"/>
      <c r="D14" s="54"/>
      <c r="E14" s="54"/>
      <c r="F14" s="54"/>
      <c r="I14" s="37" t="s">
        <v>46</v>
      </c>
      <c r="J14" s="54"/>
      <c r="K14" s="54"/>
      <c r="L14" s="54"/>
    </row>
    <row r="15" spans="1:17">
      <c r="B15" s="38"/>
      <c r="C15" s="38"/>
      <c r="D15" s="38"/>
      <c r="E15" s="38"/>
      <c r="F15" s="38"/>
      <c r="G15" s="38"/>
      <c r="I15" s="38"/>
      <c r="J15" s="38"/>
      <c r="K15" s="38"/>
      <c r="L15" s="38"/>
      <c r="M15" s="38"/>
    </row>
    <row r="16" spans="1:17" ht="15.75" thickBot="1">
      <c r="B16" s="39">
        <v>1</v>
      </c>
      <c r="C16" s="40">
        <v>1</v>
      </c>
      <c r="D16" s="40" t="s">
        <v>48</v>
      </c>
      <c r="E16" s="41">
        <f>D33/(59/31)</f>
        <v>7288.6779661016944</v>
      </c>
      <c r="F16" s="41">
        <f t="shared" ref="F16:G16" si="0">E33/(59/31)</f>
        <v>10020.881355932202</v>
      </c>
      <c r="G16" s="41">
        <f t="shared" si="0"/>
        <v>12753.610169491525</v>
      </c>
      <c r="I16" s="39">
        <v>1</v>
      </c>
      <c r="J16" s="40">
        <v>1</v>
      </c>
      <c r="K16" s="41">
        <f>K33/(59/31)</f>
        <v>10864.186440677966</v>
      </c>
      <c r="L16" s="41">
        <f t="shared" ref="L16:M16" si="1">L33/(59/31)</f>
        <v>13858.576271186441</v>
      </c>
      <c r="M16" s="41">
        <f t="shared" si="1"/>
        <v>16853.491525423728</v>
      </c>
    </row>
    <row r="17" spans="2:17" ht="15.75" thickBot="1">
      <c r="B17" s="39">
        <v>2</v>
      </c>
      <c r="C17" s="40">
        <v>2</v>
      </c>
      <c r="D17" s="40" t="s">
        <v>48</v>
      </c>
      <c r="E17" s="41">
        <f>D33/(59/28)</f>
        <v>6583.3220338983047</v>
      </c>
      <c r="F17" s="41">
        <f t="shared" ref="F17:G17" si="2">E33/(59/28)</f>
        <v>9051.1186440677957</v>
      </c>
      <c r="G17" s="41">
        <f t="shared" si="2"/>
        <v>11519.389830508475</v>
      </c>
      <c r="I17" s="39">
        <v>2</v>
      </c>
      <c r="J17" s="40">
        <v>2</v>
      </c>
      <c r="K17" s="41">
        <f>K33/(59/28)</f>
        <v>9812.8135593220341</v>
      </c>
      <c r="L17" s="41">
        <f t="shared" ref="L17:M17" si="3">L33/(59/28)</f>
        <v>12517.423728813559</v>
      </c>
      <c r="M17" s="41">
        <f t="shared" si="3"/>
        <v>15222.508474576271</v>
      </c>
    </row>
    <row r="18" spans="2:17" ht="15.75" thickBot="1">
      <c r="B18" s="39">
        <v>3</v>
      </c>
      <c r="C18" s="40">
        <v>3</v>
      </c>
      <c r="D18" s="40" t="s">
        <v>48</v>
      </c>
      <c r="E18" s="41">
        <f>D34/(61/31)</f>
        <v>10508.491803278688</v>
      </c>
      <c r="F18" s="41">
        <f t="shared" ref="F18:G18" si="4">E34/(61/31)</f>
        <v>11415.622950819672</v>
      </c>
      <c r="G18" s="41">
        <f t="shared" si="4"/>
        <v>12322.754098360656</v>
      </c>
      <c r="I18" s="39">
        <v>3</v>
      </c>
      <c r="J18" s="40">
        <v>3</v>
      </c>
      <c r="K18" s="41">
        <f>K34/(61/31)</f>
        <v>10726</v>
      </c>
      <c r="L18" s="41">
        <f t="shared" ref="L18:M18" si="5">L34/(61/31)</f>
        <v>11937.032786885246</v>
      </c>
      <c r="M18" s="41">
        <f t="shared" si="5"/>
        <v>13148.065573770491</v>
      </c>
    </row>
    <row r="19" spans="2:17" ht="15.75" thickBot="1">
      <c r="B19" s="39">
        <v>4</v>
      </c>
      <c r="C19" s="40">
        <v>4</v>
      </c>
      <c r="D19" s="40" t="s">
        <v>48</v>
      </c>
      <c r="E19" s="41">
        <f>D34/(61/30)</f>
        <v>10169.508196721312</v>
      </c>
      <c r="F19" s="41">
        <f t="shared" ref="F19:G19" si="6">E34/(61/30)</f>
        <v>11047.377049180328</v>
      </c>
      <c r="G19" s="41">
        <f t="shared" si="6"/>
        <v>11925.245901639344</v>
      </c>
      <c r="I19" s="39">
        <v>4</v>
      </c>
      <c r="J19" s="40">
        <v>4</v>
      </c>
      <c r="K19" s="41">
        <f>K34/(61/30)</f>
        <v>10380</v>
      </c>
      <c r="L19" s="41">
        <f t="shared" ref="L19:M19" si="7">L34/(61/30)</f>
        <v>11551.967213114754</v>
      </c>
      <c r="M19" s="41">
        <f t="shared" si="7"/>
        <v>12723.934426229509</v>
      </c>
    </row>
    <row r="20" spans="2:17" ht="15.75" thickBot="1">
      <c r="B20" s="39">
        <v>5</v>
      </c>
      <c r="C20" s="40">
        <v>5</v>
      </c>
      <c r="D20" s="40" t="s">
        <v>48</v>
      </c>
      <c r="E20" s="41">
        <f>D35/(61/31)</f>
        <v>18394.180327868853</v>
      </c>
      <c r="F20" s="41">
        <f t="shared" ref="F20:G20" si="8">E35/(61/31)</f>
        <v>21633.426229508197</v>
      </c>
      <c r="G20" s="41">
        <f t="shared" si="8"/>
        <v>24872.163934426229</v>
      </c>
      <c r="I20" s="39">
        <v>5</v>
      </c>
      <c r="J20" s="40">
        <v>5</v>
      </c>
      <c r="K20" s="41">
        <f>K35/(61/31)</f>
        <v>15874.032786885246</v>
      </c>
      <c r="L20" s="41">
        <f t="shared" ref="L20:M20" si="9">L35/(61/31)</f>
        <v>18253.409836065573</v>
      </c>
      <c r="M20" s="41">
        <f t="shared" si="9"/>
        <v>20632.7868852459</v>
      </c>
    </row>
    <row r="21" spans="2:17" ht="15.75" thickBot="1">
      <c r="B21" s="39">
        <v>6</v>
      </c>
      <c r="C21" s="40">
        <v>6</v>
      </c>
      <c r="D21" s="40" t="s">
        <v>48</v>
      </c>
      <c r="E21" s="41">
        <f>D35/(61/30)</f>
        <v>17800.819672131147</v>
      </c>
      <c r="F21" s="41">
        <f t="shared" ref="F21:G21" si="10">E35/(61/30)</f>
        <v>20935.573770491803</v>
      </c>
      <c r="G21" s="41">
        <f t="shared" si="10"/>
        <v>24069.836065573771</v>
      </c>
      <c r="H21" s="32"/>
      <c r="I21" s="39">
        <v>6</v>
      </c>
      <c r="J21" s="40">
        <v>6</v>
      </c>
      <c r="K21" s="41">
        <f>K35/(61/30)</f>
        <v>15361.967213114754</v>
      </c>
      <c r="L21" s="41">
        <f t="shared" ref="L21:M21" si="11">L35/(61/30)</f>
        <v>17664.590163934427</v>
      </c>
      <c r="M21" s="41">
        <f t="shared" si="11"/>
        <v>19967.2131147541</v>
      </c>
      <c r="N21" s="32"/>
      <c r="O21" s="32"/>
      <c r="P21" s="32"/>
      <c r="Q21" s="32"/>
    </row>
    <row r="22" spans="2:17" ht="15.75" thickBot="1">
      <c r="B22" s="39">
        <v>7</v>
      </c>
      <c r="C22" s="40">
        <v>7</v>
      </c>
      <c r="D22" s="40" t="s">
        <v>48</v>
      </c>
      <c r="E22" s="41">
        <f>D36/2</f>
        <v>14905.5</v>
      </c>
      <c r="F22" s="41">
        <f t="shared" ref="F22:G22" si="12">E36/2</f>
        <v>19055</v>
      </c>
      <c r="G22" s="41">
        <f t="shared" si="12"/>
        <v>23204.5</v>
      </c>
      <c r="H22" s="32"/>
      <c r="I22" s="39">
        <v>7</v>
      </c>
      <c r="J22" s="40">
        <v>7</v>
      </c>
      <c r="K22" s="41">
        <f>K36/2</f>
        <v>8877</v>
      </c>
      <c r="L22" s="41">
        <f t="shared" ref="L22:M22" si="13">L36/2</f>
        <v>9561.5</v>
      </c>
      <c r="M22" s="41">
        <f t="shared" si="13"/>
        <v>10245.5</v>
      </c>
      <c r="N22" s="32"/>
      <c r="O22" s="32"/>
      <c r="P22" s="32"/>
      <c r="Q22" s="32"/>
    </row>
    <row r="23" spans="2:17" ht="15.75" thickBot="1">
      <c r="B23" s="39">
        <v>8</v>
      </c>
      <c r="C23" s="40">
        <v>8</v>
      </c>
      <c r="D23" s="40" t="s">
        <v>48</v>
      </c>
      <c r="E23" s="41">
        <f>D36/2</f>
        <v>14905.5</v>
      </c>
      <c r="F23" s="41">
        <f t="shared" ref="F23:G23" si="14">E36/2</f>
        <v>19055</v>
      </c>
      <c r="G23" s="41">
        <f t="shared" si="14"/>
        <v>23204.5</v>
      </c>
      <c r="H23" s="32"/>
      <c r="I23" s="39">
        <v>8</v>
      </c>
      <c r="J23" s="40">
        <v>8</v>
      </c>
      <c r="K23" s="41">
        <f>K36/2</f>
        <v>8877</v>
      </c>
      <c r="L23" s="41">
        <f t="shared" ref="L23:M23" si="15">L36/2</f>
        <v>9561.5</v>
      </c>
      <c r="M23" s="41">
        <f t="shared" si="15"/>
        <v>10245.5</v>
      </c>
      <c r="N23" s="32"/>
      <c r="O23" s="32"/>
      <c r="P23" s="32"/>
      <c r="Q23" s="32"/>
    </row>
    <row r="24" spans="2:17" ht="15.75" thickBot="1">
      <c r="B24" s="39">
        <v>9</v>
      </c>
      <c r="C24" s="40">
        <v>9</v>
      </c>
      <c r="D24" s="40" t="s">
        <v>48</v>
      </c>
      <c r="E24" s="41">
        <f>D37/(61/30)</f>
        <v>6450.9836065573772</v>
      </c>
      <c r="F24" s="41">
        <f t="shared" ref="F24:G24" si="16">E37/(61/30)</f>
        <v>7543.2786885245905</v>
      </c>
      <c r="G24" s="41">
        <f t="shared" si="16"/>
        <v>8635.5737704918047</v>
      </c>
      <c r="H24" s="32"/>
      <c r="I24" s="39">
        <v>9</v>
      </c>
      <c r="J24" s="40">
        <v>9</v>
      </c>
      <c r="K24" s="41">
        <f>K37/(61/30)</f>
        <v>7525.5737704918038</v>
      </c>
      <c r="L24" s="41">
        <f t="shared" ref="L24:M24" si="17">L37/(61/30)</f>
        <v>9133.2786885245914</v>
      </c>
      <c r="M24" s="41">
        <f t="shared" si="17"/>
        <v>10741.475409836066</v>
      </c>
      <c r="N24" s="32"/>
      <c r="O24" s="32"/>
      <c r="P24" s="32"/>
      <c r="Q24" s="32"/>
    </row>
    <row r="25" spans="2:17" ht="15.75" thickBot="1">
      <c r="B25" s="39">
        <v>10</v>
      </c>
      <c r="C25" s="40">
        <v>10</v>
      </c>
      <c r="D25" s="40" t="s">
        <v>48</v>
      </c>
      <c r="E25" s="41">
        <f>D37/(61/31)</f>
        <v>6666.0163934426228</v>
      </c>
      <c r="F25" s="41">
        <f t="shared" ref="F25:G25" si="18">E37/(61/31)</f>
        <v>7794.7213114754095</v>
      </c>
      <c r="G25" s="41">
        <f t="shared" si="18"/>
        <v>8923.4262295081971</v>
      </c>
      <c r="I25" s="39">
        <v>10</v>
      </c>
      <c r="J25" s="40">
        <v>10</v>
      </c>
      <c r="K25" s="41">
        <f>K37/(61/31)</f>
        <v>7776.4262295081962</v>
      </c>
      <c r="L25" s="41">
        <f t="shared" ref="L25:M25" si="19">L37/(61/31)</f>
        <v>9437.7213114754104</v>
      </c>
      <c r="M25" s="41">
        <f t="shared" si="19"/>
        <v>11099.524590163934</v>
      </c>
    </row>
    <row r="26" spans="2:17" ht="15.75" thickBot="1">
      <c r="B26" s="39">
        <v>11</v>
      </c>
      <c r="C26" s="40">
        <v>11</v>
      </c>
      <c r="D26" s="40" t="s">
        <v>48</v>
      </c>
      <c r="E26" s="41">
        <f>D38/(61/30)</f>
        <v>6202.622950819672</v>
      </c>
      <c r="F26" s="41">
        <f t="shared" ref="F26:G26" si="20">E38/(61/30)</f>
        <v>7490.6557377049185</v>
      </c>
      <c r="G26" s="41">
        <f t="shared" si="20"/>
        <v>8778.6885245901649</v>
      </c>
      <c r="I26" s="39">
        <v>11</v>
      </c>
      <c r="J26" s="40">
        <v>11</v>
      </c>
      <c r="K26" s="41">
        <f>K38/(61/30)</f>
        <v>6362.4590163934427</v>
      </c>
      <c r="L26" s="41">
        <f t="shared" ref="L26:M26" si="21">L38/(61/30)</f>
        <v>8627.2131147540986</v>
      </c>
      <c r="M26" s="41">
        <f t="shared" si="21"/>
        <v>10891.967213114754</v>
      </c>
    </row>
    <row r="27" spans="2:17" ht="15.75" thickBot="1">
      <c r="B27" s="39">
        <v>12</v>
      </c>
      <c r="C27" s="40">
        <v>12</v>
      </c>
      <c r="D27" s="40" t="s">
        <v>48</v>
      </c>
      <c r="E27" s="41">
        <f>D38/(61/31)</f>
        <v>6409.377049180328</v>
      </c>
      <c r="F27" s="41">
        <f t="shared" ref="F27:G27" si="22">E38/(61/31)</f>
        <v>7740.3442622950815</v>
      </c>
      <c r="G27" s="41">
        <f t="shared" si="22"/>
        <v>9071.3114754098351</v>
      </c>
      <c r="I27" s="39">
        <v>12</v>
      </c>
      <c r="J27" s="40">
        <v>12</v>
      </c>
      <c r="K27" s="41">
        <f>K38/(61/31)</f>
        <v>6574.5409836065573</v>
      </c>
      <c r="L27" s="41">
        <f t="shared" ref="L27:M27" si="23">L38/(61/31)</f>
        <v>8914.7868852459014</v>
      </c>
      <c r="M27" s="41">
        <f t="shared" si="23"/>
        <v>11255.032786885246</v>
      </c>
    </row>
    <row r="28" spans="2:17" ht="55.5" customHeight="1">
      <c r="C28" s="52" t="s">
        <v>60</v>
      </c>
      <c r="D28" s="52"/>
      <c r="E28" s="52"/>
      <c r="F28" s="52"/>
      <c r="G28" s="52"/>
      <c r="H28" s="52"/>
      <c r="I28" s="52"/>
      <c r="J28" s="52"/>
      <c r="K28" s="52"/>
      <c r="L28" s="52"/>
    </row>
    <row r="29" spans="2:17">
      <c r="B29" s="21" t="s">
        <v>21</v>
      </c>
      <c r="I29" s="21" t="s">
        <v>22</v>
      </c>
    </row>
    <row r="30" spans="2:17">
      <c r="B30" s="36"/>
      <c r="C30" s="53" t="s">
        <v>43</v>
      </c>
      <c r="D30" s="53" t="s">
        <v>44</v>
      </c>
      <c r="E30" s="53" t="s">
        <v>45</v>
      </c>
      <c r="I30" s="36"/>
      <c r="J30" s="53" t="s">
        <v>43</v>
      </c>
      <c r="K30" s="53" t="s">
        <v>44</v>
      </c>
      <c r="L30" s="53" t="s">
        <v>45</v>
      </c>
    </row>
    <row r="31" spans="2:17" ht="15.75" thickBot="1">
      <c r="B31" s="37" t="s">
        <v>59</v>
      </c>
      <c r="C31" s="54"/>
      <c r="D31" s="54"/>
      <c r="E31" s="54"/>
      <c r="I31" s="37" t="s">
        <v>59</v>
      </c>
      <c r="J31" s="54"/>
      <c r="K31" s="54"/>
      <c r="L31" s="54"/>
    </row>
    <row r="32" spans="2:17">
      <c r="B32" s="38"/>
      <c r="C32" s="38"/>
      <c r="D32" s="38"/>
      <c r="E32" s="38"/>
      <c r="F32" s="38"/>
      <c r="I32" s="38"/>
      <c r="J32" s="38"/>
      <c r="K32" s="38"/>
      <c r="L32" s="38"/>
      <c r="M32" s="38"/>
    </row>
    <row r="33" spans="2:13" ht="15.75" thickBot="1">
      <c r="B33" s="39">
        <v>1</v>
      </c>
      <c r="C33" s="44">
        <v>1</v>
      </c>
      <c r="D33" s="44">
        <v>13872</v>
      </c>
      <c r="E33" s="44">
        <v>19072</v>
      </c>
      <c r="F33" s="44">
        <v>24273</v>
      </c>
      <c r="I33" s="39">
        <v>1</v>
      </c>
      <c r="J33" s="44">
        <v>1</v>
      </c>
      <c r="K33" s="44">
        <v>20677</v>
      </c>
      <c r="L33" s="44">
        <v>26376</v>
      </c>
      <c r="M33" s="44">
        <v>32076</v>
      </c>
    </row>
    <row r="34" spans="2:13" ht="15.75" thickBot="1">
      <c r="B34" s="39">
        <v>2</v>
      </c>
      <c r="C34" s="44">
        <v>2</v>
      </c>
      <c r="D34" s="44">
        <v>20678</v>
      </c>
      <c r="E34" s="44">
        <v>22463</v>
      </c>
      <c r="F34" s="44">
        <v>24248</v>
      </c>
      <c r="I34" s="39">
        <v>2</v>
      </c>
      <c r="J34" s="44">
        <v>2</v>
      </c>
      <c r="K34" s="44">
        <v>21106</v>
      </c>
      <c r="L34" s="44">
        <v>23489</v>
      </c>
      <c r="M34" s="44">
        <v>25872</v>
      </c>
    </row>
    <row r="35" spans="2:13" ht="15.75" thickBot="1">
      <c r="B35" s="39">
        <v>3</v>
      </c>
      <c r="C35" s="44">
        <v>3</v>
      </c>
      <c r="D35" s="44">
        <v>36195</v>
      </c>
      <c r="E35" s="44">
        <v>42569</v>
      </c>
      <c r="F35" s="44">
        <v>48942</v>
      </c>
      <c r="I35" s="39">
        <v>3</v>
      </c>
      <c r="J35" s="44">
        <v>3</v>
      </c>
      <c r="K35" s="44">
        <v>31236</v>
      </c>
      <c r="L35" s="44">
        <v>35918</v>
      </c>
      <c r="M35" s="44">
        <v>40600</v>
      </c>
    </row>
    <row r="36" spans="2:13" ht="15.75" thickBot="1">
      <c r="B36" s="39">
        <v>4</v>
      </c>
      <c r="C36" s="44">
        <v>4</v>
      </c>
      <c r="D36" s="44">
        <v>29811</v>
      </c>
      <c r="E36" s="44">
        <v>38110</v>
      </c>
      <c r="F36" s="44">
        <v>46409</v>
      </c>
      <c r="I36" s="39">
        <v>4</v>
      </c>
      <c r="J36" s="44">
        <v>4</v>
      </c>
      <c r="K36" s="44">
        <v>17754</v>
      </c>
      <c r="L36" s="44">
        <v>19123</v>
      </c>
      <c r="M36" s="44">
        <v>20491</v>
      </c>
    </row>
    <row r="37" spans="2:13" ht="15.75" thickBot="1">
      <c r="B37" s="39">
        <v>5</v>
      </c>
      <c r="C37" s="44">
        <v>5</v>
      </c>
      <c r="D37" s="44">
        <v>13117</v>
      </c>
      <c r="E37" s="44">
        <v>15338</v>
      </c>
      <c r="F37" s="44">
        <v>17559</v>
      </c>
      <c r="I37" s="39">
        <v>5</v>
      </c>
      <c r="J37" s="44">
        <v>5</v>
      </c>
      <c r="K37" s="44">
        <v>15302</v>
      </c>
      <c r="L37" s="44">
        <v>18571</v>
      </c>
      <c r="M37" s="44">
        <v>21841</v>
      </c>
    </row>
    <row r="38" spans="2:13" ht="15.75" thickBot="1">
      <c r="B38" s="39">
        <v>6</v>
      </c>
      <c r="C38" s="44">
        <v>6</v>
      </c>
      <c r="D38" s="44">
        <v>12612</v>
      </c>
      <c r="E38" s="44">
        <v>15231</v>
      </c>
      <c r="F38" s="44">
        <v>17850</v>
      </c>
      <c r="I38" s="39">
        <v>6</v>
      </c>
      <c r="J38" s="44">
        <v>6</v>
      </c>
      <c r="K38" s="44">
        <v>12937</v>
      </c>
      <c r="L38" s="44">
        <v>17542</v>
      </c>
      <c r="M38" s="44">
        <v>22147</v>
      </c>
    </row>
  </sheetData>
  <mergeCells count="14">
    <mergeCell ref="L13:L14"/>
    <mergeCell ref="C13:C14"/>
    <mergeCell ref="D13:D14"/>
    <mergeCell ref="E13:E14"/>
    <mergeCell ref="F13:F14"/>
    <mergeCell ref="J13:J14"/>
    <mergeCell ref="K13:K14"/>
    <mergeCell ref="C28:L28"/>
    <mergeCell ref="J30:J31"/>
    <mergeCell ref="K30:K31"/>
    <mergeCell ref="L30:L31"/>
    <mergeCell ref="C30:C31"/>
    <mergeCell ref="D30:D31"/>
    <mergeCell ref="E30:E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Model</vt:lpstr>
      <vt:lpstr>Inputs</vt:lpstr>
      <vt:lpstr>Figure Inputs</vt:lpstr>
      <vt:lpstr>Closure Dates</vt:lpstr>
      <vt:lpstr>Lands For Selected Time Period</vt:lpstr>
      <vt:lpstr>Bag and Size Scalars</vt:lpstr>
      <vt:lpstr>Recreational_Landings_Month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Lazarre</dc:creator>
  <cp:lastModifiedBy>Dominique Lazarre</cp:lastModifiedBy>
  <dcterms:created xsi:type="dcterms:W3CDTF">2024-08-30T13:09:33Z</dcterms:created>
  <dcterms:modified xsi:type="dcterms:W3CDTF">2025-09-05T17:50:56Z</dcterms:modified>
</cp:coreProperties>
</file>