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JuddCurtis\My SecuriSync\Tier 1\Office Share\BB Snapper Grouper AP April 2025\NFW\"/>
    </mc:Choice>
  </mc:AlternateContent>
  <xr:revisionPtr revIDLastSave="0" documentId="13_ncr:1_{14FB9275-5898-4F8D-8E34-60DCFE74DEBC}" xr6:coauthVersionLast="47" xr6:coauthVersionMax="47" xr10:uidLastSave="{00000000-0000-0000-0000-000000000000}"/>
  <bookViews>
    <workbookView xWindow="-96" yWindow="-96" windowWidth="23232" windowHeight="13872" tabRatio="596" xr2:uid="{00000000-000D-0000-FFFF-FFFF00000000}"/>
  </bookViews>
  <sheets>
    <sheet name="CouncilWrkSht" sheetId="25" r:id="rId1"/>
    <sheet name="All Species Scores" sheetId="17" r:id="rId2"/>
    <sheet name="All Risk Ratings" sheetId="21" r:id="rId3"/>
  </sheets>
  <externalReferences>
    <externalReference r:id="rId4"/>
  </externalReferences>
  <definedNames>
    <definedName name="_xlnm._FilterDatabase" localSheetId="2" hidden="1">'All Risk Ratings'!$B$2:$B$51</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6">#REF!</definedName>
    <definedName name="Data7">#REF!</definedName>
    <definedName name="Data8">#REF!</definedName>
    <definedName name="Data9">#REF!</definedName>
    <definedName name="dmr">[1]Sheet1!$N$24</definedName>
    <definedName name="Pdata1">#REF!</definedName>
    <definedName name="Pdata10">#REF!</definedName>
    <definedName name="Pdata11">#REF!</definedName>
    <definedName name="Pdata12">#REF!</definedName>
    <definedName name="Pdata13">#REF!</definedName>
    <definedName name="Pdata14">#REF!</definedName>
    <definedName name="Pdata15">#REF!</definedName>
    <definedName name="Pdata16">#REF!</definedName>
    <definedName name="Pdata17">#REF!</definedName>
    <definedName name="Pdata18">#REF!</definedName>
    <definedName name="Pdata19">#REF!</definedName>
    <definedName name="Pdata2">#REF!</definedName>
    <definedName name="Pdata20">#REF!</definedName>
    <definedName name="Pdata21">#REF!</definedName>
    <definedName name="Pdata22">#REF!</definedName>
    <definedName name="Pdata23">#REF!</definedName>
    <definedName name="Pdata24">#REF!</definedName>
    <definedName name="Pdata25">#REF!</definedName>
    <definedName name="Pdata26">#REF!</definedName>
    <definedName name="Pdata27">#REF!</definedName>
    <definedName name="Pdata28">#REF!</definedName>
    <definedName name="Pdata29">#REF!</definedName>
    <definedName name="Pdata3">#REF!</definedName>
    <definedName name="Pdata30">#REF!</definedName>
    <definedName name="Pdata31">#REF!</definedName>
    <definedName name="Pdata32">#REF!</definedName>
    <definedName name="Pdata33">#REF!</definedName>
    <definedName name="Pdata34">#REF!</definedName>
    <definedName name="Pdata35">#REF!</definedName>
    <definedName name="Pdata36">#REF!</definedName>
    <definedName name="Pdata37">#REF!</definedName>
    <definedName name="Pdata38">#REF!</definedName>
    <definedName name="Pdata39">#REF!</definedName>
    <definedName name="Pdata4">#REF!</definedName>
    <definedName name="Pdata40">#REF!</definedName>
    <definedName name="Pdata41">#REF!</definedName>
    <definedName name="Pdata42">#REF!</definedName>
    <definedName name="Pdata43">#REF!</definedName>
    <definedName name="Pdata44">#REF!</definedName>
    <definedName name="Pdata45">#REF!</definedName>
    <definedName name="Pdata46">#REF!</definedName>
    <definedName name="Pdata47">#REF!</definedName>
    <definedName name="Pdata48">#REF!</definedName>
    <definedName name="Pdata49">#REF!</definedName>
    <definedName name="Pdata5">#REF!</definedName>
    <definedName name="Pdata50">#REF!</definedName>
    <definedName name="Pdata6">#REF!</definedName>
    <definedName name="Pdata7">#REF!</definedName>
    <definedName name="Pdata8">#REF!</definedName>
    <definedName name="Pdata9">#REF!</definedName>
    <definedName name="Productivity1">#REF!</definedName>
    <definedName name="Productivity10">#REF!</definedName>
    <definedName name="Productivity11">#REF!</definedName>
    <definedName name="Productivity12">#REF!</definedName>
    <definedName name="Productivity13">#REF!</definedName>
    <definedName name="Productivity14">#REF!</definedName>
    <definedName name="Productivity15">#REF!</definedName>
    <definedName name="Productivity16">#REF!</definedName>
    <definedName name="Productivity17">#REF!</definedName>
    <definedName name="Productivity18">#REF!</definedName>
    <definedName name="Productivity19">#REF!</definedName>
    <definedName name="Productivity2">#REF!</definedName>
    <definedName name="Productivity20">#REF!</definedName>
    <definedName name="Productivity21">#REF!</definedName>
    <definedName name="Productivity22">#REF!</definedName>
    <definedName name="Productivity23">#REF!</definedName>
    <definedName name="Productivity24">#REF!</definedName>
    <definedName name="productivity25">#REF!</definedName>
    <definedName name="productivity26">#REF!</definedName>
    <definedName name="Productivity27">#REF!</definedName>
    <definedName name="Productivity28">#REF!</definedName>
    <definedName name="Productivity29">#REF!</definedName>
    <definedName name="Productivity3">#REF!</definedName>
    <definedName name="Productivity30">#REF!</definedName>
    <definedName name="Productivity31">#REF!</definedName>
    <definedName name="Productivity32">#REF!</definedName>
    <definedName name="Productivity33">#REF!</definedName>
    <definedName name="Productivity34">#REF!</definedName>
    <definedName name="Productivity35">#REF!</definedName>
    <definedName name="Productivity36">#REF!</definedName>
    <definedName name="Productivity37">#REF!</definedName>
    <definedName name="Productivity38">#REF!</definedName>
    <definedName name="Productivity39">#REF!</definedName>
    <definedName name="Productivity4">#REF!</definedName>
    <definedName name="Productivity40">#REF!</definedName>
    <definedName name="Productivity41">#REF!</definedName>
    <definedName name="Productivity42">#REF!</definedName>
    <definedName name="Productivity43">#REF!</definedName>
    <definedName name="Productivity44">#REF!</definedName>
    <definedName name="Productivity45">#REF!</definedName>
    <definedName name="Productivity46">#REF!</definedName>
    <definedName name="Productivity47">#REF!</definedName>
    <definedName name="Productivity48">#REF!</definedName>
    <definedName name="productivity49">#REF!</definedName>
    <definedName name="Productivity5">#REF!</definedName>
    <definedName name="Productivity50">#REF!</definedName>
    <definedName name="Productivity6">#REF!</definedName>
    <definedName name="Productivity7">#REF!</definedName>
    <definedName name="Productivity8">#REF!</definedName>
    <definedName name="Productivity9">#REF!</definedName>
    <definedName name="Productivty47">#REF!</definedName>
    <definedName name="Sdata1">#REF!</definedName>
    <definedName name="Sdata10">#REF!</definedName>
    <definedName name="Sdata11">#REF!</definedName>
    <definedName name="Sdata12">#REF!</definedName>
    <definedName name="Sdata13">#REF!</definedName>
    <definedName name="Sdata14">#REF!</definedName>
    <definedName name="Sdata15">#REF!</definedName>
    <definedName name="Sdata16">#REF!</definedName>
    <definedName name="Sdata17">#REF!</definedName>
    <definedName name="Sdata18">#REF!</definedName>
    <definedName name="Sdata19">#REF!</definedName>
    <definedName name="Sdata2">#REF!</definedName>
    <definedName name="Sdata20">#REF!</definedName>
    <definedName name="Sdata21">#REF!</definedName>
    <definedName name="Sdata22">#REF!</definedName>
    <definedName name="Sdata23">#REF!</definedName>
    <definedName name="Sdata24">#REF!</definedName>
    <definedName name="Sdata25">#REF!</definedName>
    <definedName name="Sdata26">#REF!</definedName>
    <definedName name="Sdata27">#REF!</definedName>
    <definedName name="Sdata28">#REF!</definedName>
    <definedName name="Sdata29">#REF!</definedName>
    <definedName name="Sdata3">#REF!</definedName>
    <definedName name="Sdata30">#REF!</definedName>
    <definedName name="Sdata31">#REF!</definedName>
    <definedName name="Sdata32">#REF!</definedName>
    <definedName name="Sdata33">#REF!</definedName>
    <definedName name="Sdata34">#REF!</definedName>
    <definedName name="Sdata35">#REF!</definedName>
    <definedName name="Sdata36">#REF!</definedName>
    <definedName name="Sdata37">#REF!</definedName>
    <definedName name="Sdata38">#REF!</definedName>
    <definedName name="Sdata39">#REF!</definedName>
    <definedName name="Sdata4">#REF!</definedName>
    <definedName name="Sdata40">#REF!</definedName>
    <definedName name="Sdata41">#REF!</definedName>
    <definedName name="Sdata42">#REF!</definedName>
    <definedName name="Sdata43">#REF!</definedName>
    <definedName name="Sdata44">#REF!</definedName>
    <definedName name="Sdata45">#REF!</definedName>
    <definedName name="Sdata46">#REF!</definedName>
    <definedName name="Sdata47">#REF!</definedName>
    <definedName name="Sdata48">#REF!</definedName>
    <definedName name="Sdata49">#REF!</definedName>
    <definedName name="Sdata5">#REF!</definedName>
    <definedName name="Sdata50">#REF!</definedName>
    <definedName name="Sdata6">#REF!</definedName>
    <definedName name="Sdata7">#REF!</definedName>
    <definedName name="Sdata8">#REF!</definedName>
    <definedName name="Sdata9">#REF!</definedName>
    <definedName name="solver_eng" localSheetId="1" hidden="1">1</definedName>
    <definedName name="solver_neg" localSheetId="1" hidden="1">1</definedName>
    <definedName name="solver_num" localSheetId="1" hidden="1">0</definedName>
    <definedName name="solver_opt" localSheetId="1" hidden="1">'All Species Scores'!$S$4</definedName>
    <definedName name="solver_typ" localSheetId="1" hidden="1">1</definedName>
    <definedName name="solver_val" localSheetId="1" hidden="1">0</definedName>
    <definedName name="solver_ver" localSheetId="1" hidden="1">3</definedName>
    <definedName name="Suceptibility4">#REF!</definedName>
    <definedName name="Susceptibility1">#REF!</definedName>
    <definedName name="Susceptibility10">#REF!</definedName>
    <definedName name="Susceptibility11">#REF!</definedName>
    <definedName name="Susceptibility12">#REF!</definedName>
    <definedName name="Susceptibility13">#REF!</definedName>
    <definedName name="Susceptibility14">#REF!</definedName>
    <definedName name="Susceptibility15">#REF!</definedName>
    <definedName name="Susceptibility16">#REF!</definedName>
    <definedName name="Susceptibility17">#REF!</definedName>
    <definedName name="Susceptibility18">#REF!</definedName>
    <definedName name="Susceptibility19">#REF!</definedName>
    <definedName name="Susceptibility2">#REF!</definedName>
    <definedName name="Susceptibility20">#REF!</definedName>
    <definedName name="Susceptibility21">#REF!</definedName>
    <definedName name="Susceptibility22">#REF!</definedName>
    <definedName name="Susceptibility23">#REF!</definedName>
    <definedName name="Susceptibility24">#REF!</definedName>
    <definedName name="Susceptibility25">#REF!</definedName>
    <definedName name="susceptibility26">#REF!</definedName>
    <definedName name="Susceptibility27">#REF!</definedName>
    <definedName name="Susceptibility28">#REF!</definedName>
    <definedName name="Susceptibility29">#REF!</definedName>
    <definedName name="Susceptibility3">#REF!</definedName>
    <definedName name="Susceptibility30">#REF!</definedName>
    <definedName name="Susceptibility31">#REF!</definedName>
    <definedName name="Susceptibility32">#REF!</definedName>
    <definedName name="Susceptibility33">#REF!</definedName>
    <definedName name="Susceptibility34">#REF!</definedName>
    <definedName name="Susceptibility35">#REF!</definedName>
    <definedName name="Susceptibility36">#REF!</definedName>
    <definedName name="Susceptibility37">#REF!</definedName>
    <definedName name="Susceptibility38">#REF!</definedName>
    <definedName name="Susceptibility39">#REF!</definedName>
    <definedName name="Susceptibility4">#REF!</definedName>
    <definedName name="Susceptibility40">#REF!</definedName>
    <definedName name="Susceptibility41">#REF!</definedName>
    <definedName name="Susceptibility42">#REF!</definedName>
    <definedName name="Susceptibility43">#REF!</definedName>
    <definedName name="Susceptibility44">#REF!</definedName>
    <definedName name="Susceptibility45">#REF!</definedName>
    <definedName name="Susceptibility46">#REF!</definedName>
    <definedName name="Susceptibility47">#REF!</definedName>
    <definedName name="Susceptibility48">#REF!</definedName>
    <definedName name="Susceptibility49">#REF!</definedName>
    <definedName name="Susceptibility5">#REF!</definedName>
    <definedName name="Susceptibility50">#REF!</definedName>
    <definedName name="Susceptibility6">#REF!</definedName>
    <definedName name="Susceptibility7">#REF!</definedName>
    <definedName name="Susceptibility8">#REF!</definedName>
    <definedName name="Susceptibility9">#REF!</definedName>
    <definedName name="Susceptiblity37">#REF!</definedName>
    <definedName name="Susceptiblity38">#REF!</definedName>
    <definedName name="Vulnerability1">#REF!</definedName>
    <definedName name="Vulnerability10">#REF!</definedName>
    <definedName name="Vulnerability11">#REF!</definedName>
    <definedName name="Vulnerability12">#REF!</definedName>
    <definedName name="Vulnerability13">#REF!</definedName>
    <definedName name="Vulnerability14">#REF!</definedName>
    <definedName name="Vulnerability15">#REF!</definedName>
    <definedName name="Vulnerability16">#REF!</definedName>
    <definedName name="Vulnerability17">#REF!</definedName>
    <definedName name="Vulnerability18">#REF!</definedName>
    <definedName name="Vulnerability19">#REF!</definedName>
    <definedName name="Vulnerability2">#REF!</definedName>
    <definedName name="Vulnerability20">#REF!</definedName>
    <definedName name="Vulnerability21">#REF!</definedName>
    <definedName name="Vulnerability22">#REF!</definedName>
    <definedName name="Vulnerability23">#REF!</definedName>
    <definedName name="Vulnerability24">#REF!</definedName>
    <definedName name="Vulnerability25">#REF!</definedName>
    <definedName name="Vulnerability26">#REF!</definedName>
    <definedName name="Vulnerability27">#REF!</definedName>
    <definedName name="Vulnerability28">#REF!</definedName>
    <definedName name="Vulnerability29">#REF!</definedName>
    <definedName name="Vulnerability3">#REF!</definedName>
    <definedName name="Vulnerability30">#REF!</definedName>
    <definedName name="Vulnerability31">#REF!</definedName>
    <definedName name="Vulnerability32">#REF!</definedName>
    <definedName name="Vulnerability33">#REF!</definedName>
    <definedName name="Vulnerability34">#REF!</definedName>
    <definedName name="Vulnerability35">#REF!</definedName>
    <definedName name="Vulnerability36">#REF!</definedName>
    <definedName name="Vulnerability37">#REF!</definedName>
    <definedName name="Vulnerability38">#REF!</definedName>
    <definedName name="Vulnerability39">#REF!</definedName>
    <definedName name="Vulnerability4">#REF!</definedName>
    <definedName name="Vulnerability40">#REF!</definedName>
    <definedName name="Vulnerability41">#REF!</definedName>
    <definedName name="Vulnerability42">#REF!</definedName>
    <definedName name="Vulnerability43">#REF!</definedName>
    <definedName name="Vulnerability44">#REF!</definedName>
    <definedName name="Vulnerability45">#REF!</definedName>
    <definedName name="Vulnerability46">#REF!</definedName>
    <definedName name="Vulnerability47">#REF!</definedName>
    <definedName name="Vulnerability48">#REF!</definedName>
    <definedName name="Vulnerability49">#REF!</definedName>
    <definedName name="Vulnerability5">#REF!</definedName>
    <definedName name="Vulnerability50">#REF!</definedName>
    <definedName name="Vulnerability6">#REF!</definedName>
    <definedName name="Vulnerability7">#REF!</definedName>
    <definedName name="Vulnerability8">#REF!</definedName>
    <definedName name="Vulnerability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18" i="25" l="1"/>
  <c r="AS19" i="25" s="1"/>
  <c r="AS20" i="25" s="1"/>
  <c r="AR18" i="25"/>
  <c r="AR19" i="25" s="1"/>
  <c r="AR20" i="25" s="1"/>
  <c r="AQ18" i="25"/>
  <c r="AQ19" i="25" s="1"/>
  <c r="AQ20" i="25" s="1"/>
  <c r="AP18" i="25"/>
  <c r="AS13" i="25"/>
  <c r="AR13" i="25"/>
  <c r="AQ13" i="25"/>
  <c r="AP13" i="25"/>
  <c r="AS5" i="25"/>
  <c r="AR5" i="25"/>
  <c r="AQ5" i="25"/>
  <c r="AP5" i="25"/>
  <c r="AM18" i="25"/>
  <c r="AL18" i="25"/>
  <c r="AK18" i="25"/>
  <c r="AJ18" i="25"/>
  <c r="AM13" i="25"/>
  <c r="AL13" i="25"/>
  <c r="AK13" i="25"/>
  <c r="AJ13" i="25"/>
  <c r="AM5" i="25"/>
  <c r="AL5" i="25"/>
  <c r="AK5" i="25"/>
  <c r="AJ5" i="25"/>
  <c r="AG5" i="25"/>
  <c r="AF5" i="25"/>
  <c r="AE5" i="25"/>
  <c r="AD5" i="25"/>
  <c r="AD18" i="25"/>
  <c r="AG18" i="25"/>
  <c r="AF18" i="25"/>
  <c r="AE18" i="25"/>
  <c r="AG13" i="25"/>
  <c r="AF13" i="25"/>
  <c r="AE13" i="25"/>
  <c r="AD13" i="25"/>
  <c r="AA18" i="25"/>
  <c r="Z18" i="25"/>
  <c r="Y18" i="25"/>
  <c r="X17" i="25"/>
  <c r="X18" i="25" s="1"/>
  <c r="AA13" i="25"/>
  <c r="Z13" i="25"/>
  <c r="Y13" i="25"/>
  <c r="X13" i="25"/>
  <c r="AA5" i="25"/>
  <c r="Z5" i="25"/>
  <c r="Y5" i="25"/>
  <c r="X5" i="25"/>
  <c r="U18" i="25"/>
  <c r="T18" i="25"/>
  <c r="S18" i="25"/>
  <c r="R17" i="25"/>
  <c r="R18" i="25" s="1"/>
  <c r="U13" i="25"/>
  <c r="T13" i="25"/>
  <c r="S13" i="25"/>
  <c r="R13" i="25"/>
  <c r="U5" i="25"/>
  <c r="T5" i="25"/>
  <c r="S5" i="25"/>
  <c r="R5" i="25"/>
  <c r="L13" i="25"/>
  <c r="M13" i="25"/>
  <c r="N13" i="25"/>
  <c r="L16" i="25"/>
  <c r="O18" i="25"/>
  <c r="N18" i="25"/>
  <c r="M18" i="25"/>
  <c r="L17" i="25"/>
  <c r="O13" i="25"/>
  <c r="O5" i="25"/>
  <c r="N5" i="25"/>
  <c r="M5" i="25"/>
  <c r="L5" i="25"/>
  <c r="G18" i="25"/>
  <c r="H18" i="25"/>
  <c r="I18" i="25"/>
  <c r="I5" i="25"/>
  <c r="G5" i="25"/>
  <c r="G13" i="25"/>
  <c r="H13" i="25"/>
  <c r="I13" i="25"/>
  <c r="F13" i="25"/>
  <c r="F15" i="25"/>
  <c r="F16" i="25"/>
  <c r="F17" i="25"/>
  <c r="H5" i="25"/>
  <c r="F4" i="25"/>
  <c r="AP19" i="25" l="1"/>
  <c r="AP20" i="25" s="1"/>
  <c r="AM19" i="25"/>
  <c r="AJ19" i="25"/>
  <c r="AK19" i="25"/>
  <c r="AL19" i="25"/>
  <c r="AG19" i="25"/>
  <c r="AA19" i="25"/>
  <c r="AE19" i="25"/>
  <c r="AD19" i="25"/>
  <c r="AF19" i="25"/>
  <c r="O19" i="25"/>
  <c r="Y19" i="25"/>
  <c r="X19" i="25"/>
  <c r="Z19" i="25"/>
  <c r="U19" i="25"/>
  <c r="S8" i="17" s="1"/>
  <c r="L18" i="25"/>
  <c r="L19" i="25" s="1"/>
  <c r="T19" i="25"/>
  <c r="S19" i="25"/>
  <c r="R19" i="25"/>
  <c r="I19" i="25"/>
  <c r="M19" i="25"/>
  <c r="N19" i="25"/>
  <c r="G19" i="25"/>
  <c r="F18" i="25"/>
  <c r="H19" i="25"/>
  <c r="R6" i="17" l="1"/>
  <c r="R7" i="17"/>
  <c r="R8" i="17"/>
  <c r="R9" i="17"/>
  <c r="R10" i="17"/>
  <c r="R11" i="17"/>
  <c r="R12" i="17"/>
  <c r="R13" i="17"/>
  <c r="R14" i="17"/>
  <c r="R15" i="17"/>
  <c r="R16" i="17"/>
  <c r="R17" i="17"/>
  <c r="R18" i="17"/>
  <c r="R19" i="17"/>
  <c r="R20" i="17"/>
  <c r="R21" i="17"/>
  <c r="R22" i="17"/>
  <c r="R23" i="17"/>
  <c r="R24" i="17"/>
  <c r="R25" i="17"/>
  <c r="R26" i="17"/>
  <c r="R27" i="17"/>
  <c r="R28" i="17"/>
  <c r="R29" i="17"/>
  <c r="R30" i="17"/>
  <c r="R31" i="17"/>
  <c r="R32" i="17"/>
  <c r="R33" i="17"/>
  <c r="R34" i="17"/>
  <c r="R35" i="17"/>
  <c r="R36" i="17"/>
  <c r="R37" i="17"/>
  <c r="R38" i="17"/>
  <c r="R39" i="17"/>
  <c r="R40" i="17"/>
  <c r="R41" i="17"/>
  <c r="R42" i="17"/>
  <c r="R43" i="17"/>
  <c r="R44" i="17"/>
  <c r="R45" i="17"/>
  <c r="R46" i="17"/>
  <c r="R47" i="17"/>
  <c r="R48" i="17"/>
  <c r="R49" i="17"/>
  <c r="R50" i="17"/>
  <c r="R51" i="17"/>
  <c r="R52" i="17"/>
  <c r="R5" i="17"/>
  <c r="R4" i="17"/>
  <c r="M52" i="17" l="1"/>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F4"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7" i="17"/>
  <c r="F16" i="17"/>
  <c r="F15" i="17"/>
  <c r="F14" i="17"/>
  <c r="F13" i="17"/>
  <c r="F12" i="17"/>
  <c r="F11" i="17"/>
  <c r="F10" i="17"/>
  <c r="F9" i="17"/>
  <c r="F8" i="17"/>
  <c r="F7" i="17"/>
  <c r="F6" i="17"/>
  <c r="F5" i="17"/>
  <c r="S4" i="17" l="1"/>
  <c r="S7" i="17" l="1"/>
  <c r="S15" i="17"/>
  <c r="S23" i="17"/>
  <c r="S31" i="17"/>
  <c r="S39" i="17"/>
  <c r="S47" i="17"/>
  <c r="S11" i="17"/>
  <c r="S19" i="17"/>
  <c r="S27" i="17"/>
  <c r="S35" i="17"/>
  <c r="S43" i="17"/>
  <c r="S51" i="17"/>
  <c r="S6" i="17"/>
  <c r="S46" i="17"/>
  <c r="S17" i="17"/>
  <c r="S25" i="17"/>
  <c r="S33" i="17"/>
  <c r="S41" i="17"/>
  <c r="S49" i="17"/>
  <c r="S22" i="17"/>
  <c r="S30" i="17"/>
  <c r="S38" i="17"/>
  <c r="S9" i="17"/>
  <c r="S12" i="17"/>
  <c r="S20" i="17"/>
  <c r="S28" i="17"/>
  <c r="S36" i="17"/>
  <c r="S44" i="17"/>
  <c r="S52" i="17"/>
  <c r="S10" i="17"/>
  <c r="S26" i="17"/>
  <c r="S34" i="17"/>
  <c r="S42" i="17"/>
  <c r="S50" i="17"/>
  <c r="S14" i="17"/>
  <c r="S5" i="17"/>
  <c r="S13" i="17"/>
  <c r="S29" i="17"/>
  <c r="S37" i="17"/>
  <c r="S45" i="17"/>
  <c r="S21" i="17"/>
  <c r="S16" i="17"/>
  <c r="S24" i="17"/>
  <c r="S32" i="17"/>
  <c r="S40" i="17"/>
  <c r="S48" i="17"/>
  <c r="F3" i="25" l="1"/>
  <c r="F5" i="25" s="1"/>
  <c r="F19" i="25" s="1"/>
  <c r="F18" i="17"/>
  <c r="S18" i="17" s="1"/>
  <c r="X11" i="17" l="1"/>
  <c r="W3" i="17" s="1"/>
  <c r="D5" i="21" s="1"/>
  <c r="X10" i="17"/>
  <c r="AK20" i="25" l="1"/>
  <c r="AM20" i="25"/>
  <c r="AL20" i="25"/>
  <c r="AJ20" i="25"/>
  <c r="F20" i="25"/>
  <c r="T29" i="17"/>
  <c r="B28" i="21" s="1"/>
  <c r="T43" i="17"/>
  <c r="B42" i="21" s="1"/>
  <c r="T42" i="17"/>
  <c r="B41" i="21" s="1"/>
  <c r="T9" i="17"/>
  <c r="B8" i="21" s="1"/>
  <c r="T20" i="17"/>
  <c r="B19" i="21" s="1"/>
  <c r="T6" i="17"/>
  <c r="B5" i="21" s="1"/>
  <c r="Y20" i="25"/>
  <c r="AF20" i="25"/>
  <c r="T12" i="17"/>
  <c r="B11" i="21" s="1"/>
  <c r="T7" i="17"/>
  <c r="B6" i="21" s="1"/>
  <c r="T39" i="17"/>
  <c r="B38" i="21" s="1"/>
  <c r="T50" i="17"/>
  <c r="B49" i="21" s="1"/>
  <c r="H20" i="25"/>
  <c r="T27" i="17"/>
  <c r="B26" i="21" s="1"/>
  <c r="T38" i="17"/>
  <c r="B37" i="21" s="1"/>
  <c r="T16" i="17"/>
  <c r="B15" i="21" s="1"/>
  <c r="T17" i="17"/>
  <c r="B16" i="21" s="1"/>
  <c r="T5" i="17"/>
  <c r="B4" i="21" s="1"/>
  <c r="T47" i="17"/>
  <c r="B46" i="21" s="1"/>
  <c r="T40" i="17"/>
  <c r="B39" i="21" s="1"/>
  <c r="T48" i="17"/>
  <c r="B47" i="21" s="1"/>
  <c r="X20" i="25"/>
  <c r="U20" i="25"/>
  <c r="T52" i="17"/>
  <c r="B51" i="21" s="1"/>
  <c r="T28" i="17"/>
  <c r="B27" i="21" s="1"/>
  <c r="T13" i="17"/>
  <c r="B12" i="21" s="1"/>
  <c r="T4" i="17"/>
  <c r="B3" i="21" s="1"/>
  <c r="T21" i="17"/>
  <c r="B20" i="21" s="1"/>
  <c r="AE20" i="25"/>
  <c r="AG20" i="25"/>
  <c r="T24" i="17"/>
  <c r="B23" i="21" s="1"/>
  <c r="AD20" i="25"/>
  <c r="AA20" i="25"/>
  <c r="T14" i="17"/>
  <c r="B13" i="21" s="1"/>
  <c r="T11" i="17"/>
  <c r="B10" i="21" s="1"/>
  <c r="T10" i="17"/>
  <c r="B9" i="21" s="1"/>
  <c r="T45" i="17"/>
  <c r="B44" i="21" s="1"/>
  <c r="T23" i="17"/>
  <c r="B22" i="21" s="1"/>
  <c r="T37" i="17"/>
  <c r="B36" i="21" s="1"/>
  <c r="T32" i="17"/>
  <c r="B31" i="21" s="1"/>
  <c r="I20" i="25"/>
  <c r="T31" i="17"/>
  <c r="B30" i="21" s="1"/>
  <c r="S20" i="25"/>
  <c r="T19" i="17"/>
  <c r="B18" i="21" s="1"/>
  <c r="T49" i="17"/>
  <c r="B48" i="21" s="1"/>
  <c r="T15" i="17"/>
  <c r="B14" i="21" s="1"/>
  <c r="T33" i="17"/>
  <c r="B32" i="21" s="1"/>
  <c r="T51" i="17"/>
  <c r="B50" i="21" s="1"/>
  <c r="T8" i="17"/>
  <c r="B7" i="21" s="1"/>
  <c r="T30" i="17"/>
  <c r="B29" i="21" s="1"/>
  <c r="T35" i="17"/>
  <c r="B34" i="21" s="1"/>
  <c r="T36" i="17"/>
  <c r="B35" i="21" s="1"/>
  <c r="O20" i="25"/>
  <c r="T20" i="25"/>
  <c r="Z20" i="25"/>
  <c r="W4" i="17"/>
  <c r="D4" i="21" s="1"/>
  <c r="T41" i="17"/>
  <c r="B40" i="21" s="1"/>
  <c r="T26" i="17"/>
  <c r="B25" i="21" s="1"/>
  <c r="T34" i="17"/>
  <c r="B33" i="21" s="1"/>
  <c r="T22" i="17"/>
  <c r="B21" i="21" s="1"/>
  <c r="T44" i="17"/>
  <c r="B43" i="21" s="1"/>
  <c r="L20" i="25"/>
  <c r="R20" i="25"/>
  <c r="W5" i="17"/>
  <c r="D3" i="21" s="1"/>
  <c r="T25" i="17"/>
  <c r="B24" i="21" s="1"/>
  <c r="G20" i="25"/>
  <c r="M20" i="25"/>
  <c r="T46" i="17"/>
  <c r="B45" i="21" s="1"/>
  <c r="N20" i="25"/>
  <c r="T18" i="17"/>
  <c r="B17" i="21" s="1"/>
  <c r="E3" i="21" l="1"/>
  <c r="E5" i="21"/>
  <c r="E4" i="21"/>
</calcChain>
</file>

<file path=xl/sharedStrings.xml><?xml version="1.0" encoding="utf-8"?>
<sst xmlns="http://schemas.openxmlformats.org/spreadsheetml/2006/main" count="370" uniqueCount="200">
  <si>
    <t>CONCERN</t>
  </si>
  <si>
    <t>Estimated natural mortality (M)</t>
  </si>
  <si>
    <t>Age at maturity</t>
  </si>
  <si>
    <t>Species ID</t>
  </si>
  <si>
    <t>Common Name</t>
  </si>
  <si>
    <t>Low</t>
  </si>
  <si>
    <t>High</t>
  </si>
  <si>
    <t>Recreational desirability</t>
  </si>
  <si>
    <t>Atlantic Spadefish</t>
  </si>
  <si>
    <t>Bar Jack</t>
  </si>
  <si>
    <t>Black Grouper</t>
  </si>
  <si>
    <t>Black Sea Bass</t>
  </si>
  <si>
    <t>Blueline Tilefish</t>
  </si>
  <si>
    <t>Gag</t>
  </si>
  <si>
    <t>Golden Tilefish</t>
  </si>
  <si>
    <t>Gray Triggerfish</t>
  </si>
  <si>
    <t>Greater Amberjack</t>
  </si>
  <si>
    <t>FLK/EFL Hogfish</t>
  </si>
  <si>
    <t>GA-NC Hogfish</t>
  </si>
  <si>
    <t>Mutton Snapper</t>
  </si>
  <si>
    <t>Red Grouper</t>
  </si>
  <si>
    <t>Red Porgy</t>
  </si>
  <si>
    <t>Red Snapper</t>
  </si>
  <si>
    <t>Scamp</t>
  </si>
  <si>
    <t>Snowy Grouper</t>
  </si>
  <si>
    <t>Vermilion Snapper</t>
  </si>
  <si>
    <t>Wreckfish</t>
  </si>
  <si>
    <t>Yellowtail Snapper</t>
  </si>
  <si>
    <t>Blackfin Snapper</t>
  </si>
  <si>
    <t>Misty Grouper</t>
  </si>
  <si>
    <t>Queen Snapper</t>
  </si>
  <si>
    <t>Sand Tilefish</t>
  </si>
  <si>
    <t>Silk Snapper</t>
  </si>
  <si>
    <t>Yellowedge Grouper</t>
  </si>
  <si>
    <t>Almaco Jack</t>
  </si>
  <si>
    <t>Banded Rudderfish</t>
  </si>
  <si>
    <t>Lesser Amberjack</t>
  </si>
  <si>
    <t>Cubera Snapper</t>
  </si>
  <si>
    <t>Gray Snapper</t>
  </si>
  <si>
    <t>Lane Snapper</t>
  </si>
  <si>
    <t>Margate</t>
  </si>
  <si>
    <t>Sailors Choice</t>
  </si>
  <si>
    <t>Tomtate</t>
  </si>
  <si>
    <t>White Grunt</t>
  </si>
  <si>
    <t>Coney</t>
  </si>
  <si>
    <t>Graysby</t>
  </si>
  <si>
    <t>Red Hind</t>
  </si>
  <si>
    <t>Rock Hind</t>
  </si>
  <si>
    <t>Yellowfin Grouper</t>
  </si>
  <si>
    <t>Yellowmouth Grouper</t>
  </si>
  <si>
    <t>Jolthead Porgy</t>
  </si>
  <si>
    <t>Knobbed Porgy</t>
  </si>
  <si>
    <t>Saucereye Porgy</t>
  </si>
  <si>
    <t>Scup</t>
  </si>
  <si>
    <t>Whitebone Porgy</t>
  </si>
  <si>
    <t>Dolphin</t>
  </si>
  <si>
    <t>Wahoo</t>
  </si>
  <si>
    <t>Ability to regulate fishery</t>
  </si>
  <si>
    <t>Potential for discard losses</t>
  </si>
  <si>
    <t>Social concerns</t>
  </si>
  <si>
    <t>Climate change</t>
  </si>
  <si>
    <t>Ecosystem importance</t>
  </si>
  <si>
    <t>fishery consistently kept below Total ACL</t>
  </si>
  <si>
    <t>fishery consistently exceeds Total ACL (ex. 3+ out of 5 years) and/or exceeds Total ACL by more than 15%</t>
  </si>
  <si>
    <t>fishery mostly kept below Total  ACL (ex. Exceeds ACL 1-2 out of 5 years) and/or does not exceed ACL by more than 15%</t>
  </si>
  <si>
    <t>Biological Attributes</t>
  </si>
  <si>
    <t>Final Risk Score</t>
  </si>
  <si>
    <t>Final Biological Score</t>
  </si>
  <si>
    <t>Human Dimension Attributes</t>
  </si>
  <si>
    <t>Final Human Dimension Score</t>
  </si>
  <si>
    <t>Annual Commercial value</t>
  </si>
  <si>
    <t>Est. Natural Mortality (M)</t>
  </si>
  <si>
    <t>Age at Maturity</t>
  </si>
  <si>
    <t>Bio Score</t>
  </si>
  <si>
    <t>Ability to Regulate Fishery</t>
  </si>
  <si>
    <t>Potential for Discard Losses</t>
  </si>
  <si>
    <t>Annual Commercial Value</t>
  </si>
  <si>
    <t>Recreational Desirability</t>
  </si>
  <si>
    <t>Social Concerns</t>
  </si>
  <si>
    <t>Ecosystem Importance</t>
  </si>
  <si>
    <t>Climate Change</t>
  </si>
  <si>
    <t>Human Dim Score</t>
  </si>
  <si>
    <t>Species</t>
  </si>
  <si>
    <t>&gt; 10% total annual revenue</t>
  </si>
  <si>
    <t>Environmental Attributes</t>
  </si>
  <si>
    <t>Env Score</t>
  </si>
  <si>
    <t>&lt; 1% trips report targeting this species</t>
  </si>
  <si>
    <t>Between 1% and 5% of trips report targeting this species</t>
  </si>
  <si>
    <t>&gt; 5% trips report targeting this species</t>
  </si>
  <si>
    <t>Final Environmental Score</t>
  </si>
  <si>
    <t>&lt; 1% total annual revenue</t>
  </si>
  <si>
    <t>Between 1% and 10% of total annual revenue</t>
  </si>
  <si>
    <t>&gt; 40% of total trip revenue, on average</t>
  </si>
  <si>
    <t>Between 10% and 40% of total trip revenue, on average</t>
  </si>
  <si>
    <t>&lt; 10% total trip revenue, on average</t>
  </si>
  <si>
    <t/>
  </si>
  <si>
    <t>High (1)</t>
  </si>
  <si>
    <t>Low (3)</t>
  </si>
  <si>
    <t>Risk of Overexploitation</t>
  </si>
  <si>
    <t>Each empty attribute counts as a half when averaged to calculate the final score for either the Biological or Human Impact categories.</t>
  </si>
  <si>
    <t>Env Wgt</t>
  </si>
  <si>
    <t>Human Dim Wgt</t>
  </si>
  <si>
    <t>Bio Wgt</t>
  </si>
  <si>
    <t>Penalty for UNK? Yes/No</t>
  </si>
  <si>
    <t>No</t>
  </si>
  <si>
    <t>Risk Score</t>
  </si>
  <si>
    <t>Include Attribute? 1=yes, 0=no</t>
  </si>
  <si>
    <t>Frequency</t>
  </si>
  <si>
    <t>Risk Score (Weighted Avg)</t>
  </si>
  <si>
    <t>Risk Category</t>
  </si>
  <si>
    <t>Other Env Variables</t>
  </si>
  <si>
    <t>Other Environmental Variables</t>
  </si>
  <si>
    <t>RISK Score</t>
  </si>
  <si>
    <t>Alternate Scoring</t>
  </si>
  <si>
    <t>Medium</t>
  </si>
  <si>
    <t>Medium (2)</t>
  </si>
  <si>
    <t>Risk Rating</t>
  </si>
  <si>
    <t>Risk Score Percentiles</t>
  </si>
  <si>
    <t>Scoring</t>
  </si>
  <si>
    <t>Notes</t>
  </si>
  <si>
    <t>&gt;13 communities highly reliant on this species</t>
  </si>
  <si>
    <t>7-13 communities highly reliant on this species</t>
  </si>
  <si>
    <t>&lt;7 communities highly reliant on this species</t>
  </si>
  <si>
    <t>Infrastructure impacts on shallow water fish; dependent on coral habitat</t>
  </si>
  <si>
    <t>SEDAR 64 (2019): in FL waters, 50% of females were sexually mature at 1.7 years</t>
  </si>
  <si>
    <t>SEDAR 15A (2015): constant natural mortality averaging 0.11 based on a max age of 40 years</t>
  </si>
  <si>
    <t>SEDAR 66 (2021): constant natural mortality averaging 0.1038 based on a max age of 40 years</t>
  </si>
  <si>
    <t>Age at 50% maturity from SEDAR 66 (2021): 3 years</t>
  </si>
  <si>
    <t>Affect habitat through burrowing behavior</t>
  </si>
  <si>
    <t>SEDAR 50 (2017) characterized dead discards as 3% of total removals (both sectors) for the southern portion of the stock</t>
  </si>
  <si>
    <t>SEDAR 50 (2017): 0.13 based on meta-analysis growth parameters</t>
  </si>
  <si>
    <t>No age information used in SEDAR 50 (2017) assessment. Length at maturity estimated as 305 mm. Linf from meta-analysis estimated as 690 mm.</t>
  </si>
  <si>
    <t>SEDAR 73 (2021), &gt;50% maturity between 1 and 2 years</t>
  </si>
  <si>
    <t>2018-2022, annual recreational targeted trips range from 5% to 36% of recreational trips in the region; average of 19%</t>
  </si>
  <si>
    <t>2018-2022, annual recreational targeted trips range from 0% to 2% of recreational trips in the region; average of &lt;1%</t>
  </si>
  <si>
    <t>Estimated at the county level, most communities have low reliance on this species
One community is Medium (Dare, NC, commercial) and two are Medium-High (Dare, NC, recreational and Monroe, FL, recreational)</t>
  </si>
  <si>
    <t>M ≤ 0.20</t>
  </si>
  <si>
    <t>0.20-0.40</t>
  </si>
  <si>
    <t>M ≥ 0.4</t>
  </si>
  <si>
    <t>≥ 4 years</t>
  </si>
  <si>
    <t>2-4 years</t>
  </si>
  <si>
    <t>≤ 2 years</t>
  </si>
  <si>
    <t>SEDAR 73 (2021): Constant value was 0.11 (age-dependent estimates were scaled to this value)
AP: Red snapper are fast-growing and long-lived, may be less susceptible than most species to overfishing</t>
  </si>
  <si>
    <t>Default Score</t>
  </si>
  <si>
    <t>Council Score</t>
  </si>
  <si>
    <t>AP Score</t>
  </si>
  <si>
    <t>SSC Score</t>
  </si>
  <si>
    <t>Total ACL (2018-2022) exceeded by &gt;15% in 2018, 2019, 2020, 2021
Commercial ACL (2018-2022) exceeded by &lt;15% in 2018, 2019, 2020, 2021
Recreational ACL (2018-2022) exceeded by &gt;15% in 2018, 2019, 2020, 2021
AP: The short recreational season limit and low ACL affect how well management can control landings
- 75 lb trip limit contains the variability of commercial harvests, allowing closer adherence to the commercial ACL
- Commercial exceedance is not as large as recreational, so recommend 2</t>
  </si>
  <si>
    <t>SEDAR 73 landings indicated dead discards in last 3 years of the assessment (2017-2019) were &gt;90% of removals (# fish)</t>
  </si>
  <si>
    <t>Between 1% and 10% of total annual revenue for all years 2018-2022
Average 5.8%</t>
  </si>
  <si>
    <t>Between 10% and 40% of total trip revenue for all years 2018-2022
Average 29.7%
AP: Exceeding the ACL was due to timing of management</t>
  </si>
  <si>
    <t>Does this species significantly affect other species, e.g. as a keystone predator, primary prey, habitat builder etc.?</t>
  </si>
  <si>
    <t>Is this species likely to experience/be experiencing negative stock impacts due to climate change?</t>
  </si>
  <si>
    <t>Are other environmental variables causing negative effects on this stock, e.g. in the form of regime shifts, recruitment failure, etc.?</t>
  </si>
  <si>
    <t>Total ACL (2018-2022) exceeded by &lt;15% in 2019, 2020 (&lt;1%), 2022 (&lt;1%)
Commercial ACL (2018-2022) exceeded by &lt;15% in 2019, 2020, 2021
Recreational ACL (2018-2022) exceeded by &gt;15% in 2018, 2019, 2020, 2021</t>
  </si>
  <si>
    <t>Previous assessments have characterized discards as negligible 
AP: Some caution due to the lack of recreational intercepts and wide variability in recreational catch estimates</t>
  </si>
  <si>
    <t>&gt;10% of total annual revenue for all years 2018-2022
Average 20.3%</t>
  </si>
  <si>
    <t>&gt;40% of total trip revenue for all years 2018-2022
Average 69.9%</t>
  </si>
  <si>
    <t>2018-2022, annual recreational targeted trips range from 0% to 2% of recreational trips in the region; average of 1%
AP: Desirability can vary in different parts of the region</t>
  </si>
  <si>
    <t>Estimated at the county level, most communities have low reliance on this species
One community is Medium (Dare, NC, commercial) and one is Medium-High (Monroe, FL, recreational)
AP: As fishing for other species has become more restrictive and access via boating technology has increased, more interest in this species</t>
  </si>
  <si>
    <t>Total ACL (2018-2022) exceeded by &gt;15% in 2018, 2019, 2020, 2021
Commercial ACL (2018-2022) exceeded by &lt;15% in 2018, 2019, 2021, 2022
Recreational ACL (2018-2022) exceeded by &gt;15% in 2018, 2019, 2020, 2021</t>
  </si>
  <si>
    <t>Between 1% and 10% of total annual revenue for all years 2018-2022
Average 3.3%</t>
  </si>
  <si>
    <t>Between 10% and 40% of total trip revenue for all years 2018-2022
Average 15.1%</t>
  </si>
  <si>
    <t>SEDAR 15A (2015): 50% mature at 3.7 years 
AP: Size limit change was a significant measure</t>
  </si>
  <si>
    <t>No overages from either sector from 2018-2022
AP: Not meeting ACL in recent years; closed areas where mutton are found in south FL</t>
  </si>
  <si>
    <t>Between 1% and 10% of total annual revenue for all years 2018-2022
Average 1.8%</t>
  </si>
  <si>
    <t>&lt;10% of total trip revenue for all years 2018-2022
Average 6.7%
AP: More valuable in lower quantities</t>
  </si>
  <si>
    <t>2018-2022, annual recreational targeted trips range from 10% to 29% of recreational trips in the region; average of 20%
AP: Valued in headboat/charter fishery, effort may taper off due to shark depredation frustration</t>
  </si>
  <si>
    <t>Estimated at the county level, most communities have low reliance on this species
One county is Medium (St. John, FL, recreational) and one is Medium-High (Monroe, FL, recreational)</t>
  </si>
  <si>
    <t>AP: Targeting further north in recent years (Jacksonville)</t>
  </si>
  <si>
    <t>SEDAR 64 (2019): constant mortality-at-age = 0.160 using a max age of 28 years; natural mortality at age (Mat-age ranged from 0.385-0.147</t>
  </si>
  <si>
    <t>No rec overages from 2018-2022
Com closures in 2018 and 2019
AP: Commercial overages could be a lag in tracking landings</t>
  </si>
  <si>
    <t>Releases are often in shallow water, so probably high survival for hook and line
Notable recreational fishing observed in SEDAR 64, but different recreational data being used in SEDAR 96 (FL State Reef Fish Survey)</t>
  </si>
  <si>
    <t>&gt;10% of total annual revenue for all years 2018-2022
Average 36.2%</t>
  </si>
  <si>
    <t>&gt;40% of total trip revenue for all years 2018-2022
Average 83.0%</t>
  </si>
  <si>
    <t>2018-2022, annual recreational targeted trips range from 18% to 29% of recreational trips in the region; average of 25%
AP: Highly targeted especially with high fuel cost and ability to catch</t>
  </si>
  <si>
    <t>Estimated at the county level; 13 communities analyzed due to species range
Most communities have low reliance on this species, but one community is Medium (St. John, FL, recreational) and one is Medium-High (Monroe, FL, recreational)
AP: Because of the high importance to the South FL communities, should be high risk. People may be shifting more to YTS with other species becoming more highly regulated.</t>
  </si>
  <si>
    <t>Estimated at the county level, most counties have low reliance on this species</t>
  </si>
  <si>
    <t>SEDAR 79 (2024): Dead Discards were 23.83% of all removals for years 2018-2022 using 30% discard mortality rate
Rec dead discards were &gt;24% of recreational removals and commercial dead discards were between 5% and 8% of commercial removals
AP: Typically shallow water releases, noting problems with shark depredation</t>
  </si>
  <si>
    <t>SEDAR 71 (2021): M = 0.150
SEDAR 10 (2006) M = 0.14-0.160</t>
  </si>
  <si>
    <t>SEDAR 71 (2021) Female age at maturity = 4.6 yrs
SEDAR 10 (2006) provided a single estimate for size and age at transition: 1,025 mm TL and 10.5 yrs for 50% transition</t>
  </si>
  <si>
    <t>SEDAR 56 (2018): M = 0.38 
SEDAR 76 (2023): M = 0.375</t>
  </si>
  <si>
    <r>
      <rPr>
        <b/>
        <sz val="14"/>
        <rFont val="Calibri"/>
        <family val="2"/>
        <scheme val="minor"/>
      </rPr>
      <t>Total ACL</t>
    </r>
    <r>
      <rPr>
        <sz val="14"/>
        <rFont val="Calibri"/>
        <family val="2"/>
        <scheme val="minor"/>
      </rPr>
      <t xml:space="preserve">: exceeded by &gt;15% in 2023* and 2024. 
</t>
    </r>
    <r>
      <rPr>
        <b/>
        <sz val="14"/>
        <rFont val="Calibri"/>
        <family val="2"/>
        <scheme val="minor"/>
      </rPr>
      <t>Commercial ACL</t>
    </r>
    <r>
      <rPr>
        <sz val="14"/>
        <rFont val="Calibri"/>
        <family val="2"/>
        <scheme val="minor"/>
      </rPr>
      <t xml:space="preserve">: exceeded by &gt;15% in 2023*
</t>
    </r>
    <r>
      <rPr>
        <b/>
        <sz val="14"/>
        <rFont val="Calibri"/>
        <family val="2"/>
        <scheme val="minor"/>
      </rPr>
      <t>Recreational ACL</t>
    </r>
    <r>
      <rPr>
        <sz val="14"/>
        <rFont val="Calibri"/>
        <family val="2"/>
        <scheme val="minor"/>
      </rPr>
      <t>: exceeded by &gt;15% in 2023* and 2024
*Note: 2023 was when implementation of new ACL occurred mid-season and switched from MRIP-CHTS to MRIP-FES</t>
    </r>
  </si>
  <si>
    <t>The size at 50% maturity (L50) for females fell from 137 to 108 mm SL in the southern segment (FL/GA) and from 145 to 115 mm SL in the northern segment (McGovern et al. 2002). These SL correspond to age ~0-1.
Size at 50% probability of sex change was 355 mm TL (McGovern et al 2002). This TL cooresponds to age ~5-6.</t>
  </si>
  <si>
    <t>Average Annual Revenue (2019-2023) = 12.5%</t>
  </si>
  <si>
    <t>Average Annual Revenue (2019-2023) = 2.8%</t>
  </si>
  <si>
    <t>Average Total Trip Revenue (2019-2023) = 11.3%</t>
  </si>
  <si>
    <t>Average Total Trip Revenue (2019-2023) = 28.4%</t>
  </si>
  <si>
    <t>Of the communities with the highest gag landings, 2 were highly reliant on commercial and/or recreational fishing. (Sneads Ferry and Nags Head, NC)</t>
  </si>
  <si>
    <t>Of the communities with the highest black sea bass landings, 4 were highly reliant on commercial and/or recreational fishing. (Sneads Ferry, Wanchese, and Hobucken, NC; Murrells Inlet, SC).</t>
  </si>
  <si>
    <t>Occurrence of potential range shift? 
Recent recruitment is lowest in time series for South Atlantic, Mid-Atlantic biomass is highest in time series.</t>
  </si>
  <si>
    <t xml:space="preserve">reliant on in-shore seagrass beds for juvenile life stages; degredation of these habitats affecting recruitment? </t>
  </si>
  <si>
    <r>
      <rPr>
        <b/>
        <sz val="14"/>
        <rFont val="Calibri"/>
        <family val="2"/>
        <scheme val="minor"/>
      </rPr>
      <t>Total ACL:</t>
    </r>
    <r>
      <rPr>
        <sz val="14"/>
        <rFont val="Calibri"/>
        <family val="2"/>
        <scheme val="minor"/>
      </rPr>
      <t xml:space="preserve"> not exceeded in any year 2020-2024
</t>
    </r>
    <r>
      <rPr>
        <b/>
        <sz val="14"/>
        <rFont val="Calibri"/>
        <family val="2"/>
        <scheme val="minor"/>
      </rPr>
      <t>Commercial ACL:</t>
    </r>
    <r>
      <rPr>
        <sz val="14"/>
        <rFont val="Calibri"/>
        <family val="2"/>
        <scheme val="minor"/>
      </rPr>
      <t xml:space="preserve"> not exceeded in any year 2020-2024
</t>
    </r>
    <r>
      <rPr>
        <b/>
        <sz val="14"/>
        <rFont val="Calibri"/>
        <family val="2"/>
        <scheme val="minor"/>
      </rPr>
      <t>Recreational ACL:</t>
    </r>
    <r>
      <rPr>
        <sz val="14"/>
        <rFont val="Calibri"/>
        <family val="2"/>
        <scheme val="minor"/>
      </rPr>
      <t xml:space="preserve">  not exceeded in any year 2020-2024
Notes: 
- Commercial, Recreational, and Total Landings all consistently around 30% of ACL. 
</t>
    </r>
  </si>
  <si>
    <t>Average percent of all trips (2019-2024) = 0.7%
Average percent of all SG trips (not including Gray Snapper) = 3.9%</t>
  </si>
  <si>
    <t>Average percent of all trips (2019-2024) = 2.2%
Average percent of all SG trips (not including Gray Snapper) = 13.2%</t>
  </si>
  <si>
    <r>
      <rPr>
        <b/>
        <sz val="14"/>
        <color theme="1"/>
        <rFont val="Calibri"/>
        <family val="2"/>
        <scheme val="minor"/>
      </rPr>
      <t>Recreational Discards</t>
    </r>
    <r>
      <rPr>
        <sz val="14"/>
        <color theme="1"/>
        <rFont val="Calibri"/>
        <family val="2"/>
        <scheme val="minor"/>
      </rPr>
      <t xml:space="preserve">: 
DMR: 25%, MRIP Average (2020-2024)
Proportion of Dead Discards (B2*DMR) to Total Catch (A+B1+B2) = 21.7%
Proportion of Dead Discards (B2*DMR) to Total Removals (A+B1+Dead Discards) = 64.5%
</t>
    </r>
    <r>
      <rPr>
        <b/>
        <sz val="14"/>
        <color theme="1"/>
        <rFont val="Calibri"/>
        <family val="2"/>
        <scheme val="minor"/>
      </rPr>
      <t>Commercial Discards:</t>
    </r>
    <r>
      <rPr>
        <sz val="14"/>
        <color theme="1"/>
        <rFont val="Calibri"/>
        <family val="2"/>
        <scheme val="minor"/>
      </rPr>
      <t xml:space="preserve">
recent discard data unavailable; 
from SEDAR 71 (avg: 2015-2019), commercial discards = 3.63%, DMR: 40% (handline)
</t>
    </r>
  </si>
  <si>
    <t>Dead discards are a significant proportion of the total removals (over 40%)</t>
  </si>
  <si>
    <t>Dead discards are a moderate proportion of the total removals (20%-40%)</t>
  </si>
  <si>
    <t>Dead discards very small component  of total removals (&lt;15%-20%)</t>
  </si>
  <si>
    <r>
      <rPr>
        <b/>
        <sz val="14"/>
        <color theme="1"/>
        <rFont val="Calibri"/>
        <family val="2"/>
        <scheme val="minor"/>
      </rPr>
      <t xml:space="preserve">Recreational Discards: </t>
    </r>
    <r>
      <rPr>
        <sz val="14"/>
        <color theme="1"/>
        <rFont val="Calibri"/>
        <family val="2"/>
        <scheme val="minor"/>
      </rPr>
      <t xml:space="preserve">
DMR: 13.7%, MRIP Average (2020-2024)
Proportion of Dead Discards (B2*DMR) to Total Catch (A+B1+B2) = 13.1%
Proportion of Dead Discards (B2*DMR) to Total Removals (A+B1+Dead Discards) = 74.3%
</t>
    </r>
    <r>
      <rPr>
        <b/>
        <sz val="14"/>
        <color theme="1"/>
        <rFont val="Calibri"/>
        <family val="2"/>
        <scheme val="minor"/>
      </rPr>
      <t>Commercial Discards:</t>
    </r>
    <r>
      <rPr>
        <sz val="14"/>
        <color theme="1"/>
        <rFont val="Calibri"/>
        <family val="2"/>
        <scheme val="minor"/>
      </rPr>
      <t xml:space="preserve">
recent discard data unavailable; 
from SEDAR 76 (avg: 2015-2019), commercial discards = 3.89%, DMR: 14% (pots) - 19% (handline)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</si>
</sst>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7"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1"/>
      <name val="Calibri"/>
      <family val="2"/>
    </font>
    <font>
      <b/>
      <sz val="11"/>
      <name val="Calibri"/>
      <family val="2"/>
      <scheme val="minor"/>
    </font>
    <font>
      <sz val="14"/>
      <color theme="1"/>
      <name val="Calibri"/>
      <family val="2"/>
      <scheme val="minor"/>
    </font>
    <font>
      <sz val="14"/>
      <name val="Calibri"/>
      <family val="2"/>
      <scheme val="minor"/>
    </font>
    <font>
      <b/>
      <sz val="18"/>
      <color theme="1"/>
      <name val="Calibri"/>
      <family val="2"/>
      <scheme val="minor"/>
    </font>
    <font>
      <sz val="18"/>
      <color theme="1"/>
      <name val="Calibri"/>
      <family val="2"/>
      <scheme val="minor"/>
    </font>
    <font>
      <b/>
      <sz val="18"/>
      <name val="Calibri"/>
      <family val="2"/>
      <scheme val="minor"/>
    </font>
    <font>
      <b/>
      <sz val="18"/>
      <color rgb="FF000000"/>
      <name val="Calibri"/>
      <family val="2"/>
    </font>
    <font>
      <sz val="18"/>
      <name val="Calibri"/>
      <family val="2"/>
      <scheme val="minor"/>
    </font>
    <font>
      <sz val="18"/>
      <color rgb="FF000000"/>
      <name val="Calibri"/>
      <family val="2"/>
    </font>
    <font>
      <b/>
      <sz val="14"/>
      <color theme="1"/>
      <name val="Calibri"/>
      <family val="2"/>
      <scheme val="minor"/>
    </font>
    <font>
      <b/>
      <sz val="14"/>
      <name val="Calibri"/>
      <family val="2"/>
      <scheme val="minor"/>
    </font>
  </fonts>
  <fills count="24">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538DD5"/>
        <bgColor indexed="64"/>
      </patternFill>
    </fill>
    <fill>
      <patternFill patternType="solid">
        <fgColor rgb="FFB1A0C7"/>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1" fillId="0" borderId="0"/>
    <xf numFmtId="9" fontId="4" fillId="0" borderId="0" applyFont="0" applyFill="0" applyBorder="0" applyAlignment="0" applyProtection="0"/>
  </cellStyleXfs>
  <cellXfs count="264">
    <xf numFmtId="0" fontId="0" fillId="0" borderId="0" xfId="0"/>
    <xf numFmtId="0" fontId="0" fillId="0" borderId="2" xfId="0" applyBorder="1" applyAlignment="1">
      <alignment horizontal="center"/>
    </xf>
    <xf numFmtId="0" fontId="0" fillId="0" borderId="24" xfId="0" applyBorder="1" applyAlignment="1">
      <alignment vertical="center" wrapText="1"/>
    </xf>
    <xf numFmtId="0" fontId="0" fillId="0" borderId="24" xfId="0" applyBorder="1"/>
    <xf numFmtId="0" fontId="0" fillId="0" borderId="4" xfId="0" applyBorder="1" applyAlignment="1">
      <alignment horizontal="center"/>
    </xf>
    <xf numFmtId="0" fontId="0" fillId="0" borderId="25" xfId="0" applyBorder="1" applyAlignment="1">
      <alignment vertical="center" wrapText="1"/>
    </xf>
    <xf numFmtId="0" fontId="0" fillId="0" borderId="0" xfId="0" applyAlignment="1">
      <alignment horizontal="left"/>
    </xf>
    <xf numFmtId="0" fontId="0" fillId="0" borderId="0" xfId="0" applyAlignment="1">
      <alignment vertical="center" wrapText="1"/>
    </xf>
    <xf numFmtId="0" fontId="0" fillId="0" borderId="0" xfId="0" applyAlignment="1">
      <alignment horizontal="center"/>
    </xf>
    <xf numFmtId="2" fontId="0" fillId="14" borderId="3" xfId="0" applyNumberFormat="1" applyFill="1" applyBorder="1" applyAlignment="1">
      <alignment horizontal="center"/>
    </xf>
    <xf numFmtId="0" fontId="0" fillId="12" borderId="11" xfId="0" applyFill="1" applyBorder="1" applyAlignment="1">
      <alignment horizontal="center"/>
    </xf>
    <xf numFmtId="0" fontId="0" fillId="12" borderId="2" xfId="0" applyFill="1" applyBorder="1" applyAlignment="1">
      <alignment horizontal="center" vertical="center" wrapText="1"/>
    </xf>
    <xf numFmtId="0" fontId="0" fillId="12" borderId="2" xfId="0" applyFill="1" applyBorder="1" applyAlignment="1">
      <alignment horizontal="center"/>
    </xf>
    <xf numFmtId="0" fontId="0" fillId="0" borderId="0" xfId="0" applyAlignment="1">
      <alignment horizontal="center" vertical="center" wrapText="1"/>
    </xf>
    <xf numFmtId="0" fontId="0" fillId="14" borderId="29" xfId="0" applyFill="1" applyBorder="1" applyAlignment="1">
      <alignment horizontal="center"/>
    </xf>
    <xf numFmtId="0" fontId="0" fillId="14" borderId="21" xfId="0" applyFill="1" applyBorder="1" applyAlignment="1">
      <alignment horizontal="center"/>
    </xf>
    <xf numFmtId="164" fontId="0" fillId="12" borderId="24" xfId="0" applyNumberFormat="1" applyFill="1" applyBorder="1" applyAlignment="1">
      <alignment horizontal="center"/>
    </xf>
    <xf numFmtId="0" fontId="0" fillId="6" borderId="2" xfId="0" applyFill="1" applyBorder="1" applyAlignment="1">
      <alignment horizontal="center" vertical="center" wrapText="1"/>
    </xf>
    <xf numFmtId="0" fontId="0" fillId="6" borderId="11" xfId="0" applyFill="1" applyBorder="1" applyAlignment="1">
      <alignment horizontal="center"/>
    </xf>
    <xf numFmtId="164" fontId="0" fillId="6" borderId="24" xfId="0" applyNumberFormat="1"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vertical="center" wrapText="1"/>
    </xf>
    <xf numFmtId="0" fontId="0" fillId="6" borderId="17" xfId="0" applyFill="1" applyBorder="1" applyAlignment="1">
      <alignment horizontal="center"/>
    </xf>
    <xf numFmtId="164" fontId="0" fillId="6" borderId="25" xfId="0" applyNumberFormat="1" applyFill="1" applyBorder="1" applyAlignment="1">
      <alignment horizontal="center"/>
    </xf>
    <xf numFmtId="0" fontId="0" fillId="13" borderId="29" xfId="0" applyFill="1" applyBorder="1" applyAlignment="1">
      <alignment horizontal="center"/>
    </xf>
    <xf numFmtId="0" fontId="0" fillId="13" borderId="21" xfId="0" applyFill="1" applyBorder="1" applyAlignment="1">
      <alignment horizontal="center"/>
    </xf>
    <xf numFmtId="2" fontId="0" fillId="13" borderId="3" xfId="0" applyNumberFormat="1" applyFill="1" applyBorder="1" applyAlignment="1">
      <alignment horizontal="center"/>
    </xf>
    <xf numFmtId="0" fontId="0" fillId="13" borderId="30" xfId="0" applyFill="1" applyBorder="1" applyAlignment="1">
      <alignment horizontal="center"/>
    </xf>
    <xf numFmtId="0" fontId="0" fillId="13" borderId="31" xfId="0" applyFill="1" applyBorder="1" applyAlignment="1">
      <alignment horizontal="center"/>
    </xf>
    <xf numFmtId="2" fontId="0" fillId="13" borderId="5" xfId="0" applyNumberFormat="1" applyFill="1" applyBorder="1" applyAlignment="1">
      <alignment horizontal="center"/>
    </xf>
    <xf numFmtId="0" fontId="0" fillId="16" borderId="21" xfId="0" applyFill="1" applyBorder="1" applyAlignment="1">
      <alignment horizontal="center"/>
    </xf>
    <xf numFmtId="0" fontId="0" fillId="15" borderId="21" xfId="0" applyFill="1" applyBorder="1" applyAlignment="1">
      <alignment horizontal="center"/>
    </xf>
    <xf numFmtId="0" fontId="0" fillId="16" borderId="29" xfId="0" applyFill="1" applyBorder="1" applyAlignment="1">
      <alignment horizontal="center"/>
    </xf>
    <xf numFmtId="0" fontId="0" fillId="15" borderId="29" xfId="0" applyFill="1" applyBorder="1" applyAlignment="1">
      <alignment horizontal="center"/>
    </xf>
    <xf numFmtId="0" fontId="0" fillId="16" borderId="30" xfId="0" applyFill="1" applyBorder="1" applyAlignment="1">
      <alignment horizontal="center"/>
    </xf>
    <xf numFmtId="0" fontId="0" fillId="16" borderId="31" xfId="0" applyFill="1" applyBorder="1" applyAlignment="1">
      <alignment horizontal="center"/>
    </xf>
    <xf numFmtId="0" fontId="0" fillId="16" borderId="24" xfId="0" applyFill="1" applyBorder="1" applyAlignment="1">
      <alignment horizontal="center"/>
    </xf>
    <xf numFmtId="0" fontId="0" fillId="15" borderId="24" xfId="0" applyFill="1" applyBorder="1" applyAlignment="1">
      <alignment horizontal="center"/>
    </xf>
    <xf numFmtId="0" fontId="2" fillId="0" borderId="0" xfId="0" applyFont="1" applyAlignment="1">
      <alignment horizontal="center"/>
    </xf>
    <xf numFmtId="0" fontId="0" fillId="16" borderId="0" xfId="0" applyFill="1" applyAlignment="1">
      <alignment horizontal="center"/>
    </xf>
    <xf numFmtId="0" fontId="0" fillId="15" borderId="0" xfId="0" applyFill="1" applyAlignment="1">
      <alignment horizontal="center"/>
    </xf>
    <xf numFmtId="0" fontId="0" fillId="16" borderId="41" xfId="0" applyFill="1" applyBorder="1" applyAlignment="1">
      <alignment horizontal="center"/>
    </xf>
    <xf numFmtId="0" fontId="0" fillId="13" borderId="11" xfId="0" applyFill="1" applyBorder="1" applyAlignment="1">
      <alignment horizontal="center"/>
    </xf>
    <xf numFmtId="0" fontId="0" fillId="14" borderId="11" xfId="0" applyFill="1" applyBorder="1" applyAlignment="1">
      <alignment horizontal="center"/>
    </xf>
    <xf numFmtId="0" fontId="0" fillId="13" borderId="17" xfId="0" applyFill="1" applyBorder="1" applyAlignment="1">
      <alignment horizontal="center"/>
    </xf>
    <xf numFmtId="0" fontId="0" fillId="6" borderId="10" xfId="0" applyFill="1" applyBorder="1" applyAlignment="1">
      <alignment horizontal="center"/>
    </xf>
    <xf numFmtId="0" fontId="0" fillId="12" borderId="10" xfId="0" applyFill="1" applyBorder="1" applyAlignment="1">
      <alignment horizontal="center"/>
    </xf>
    <xf numFmtId="0" fontId="0" fillId="6" borderId="42" xfId="0" applyFill="1" applyBorder="1" applyAlignment="1">
      <alignment horizontal="center"/>
    </xf>
    <xf numFmtId="0" fontId="1" fillId="0" borderId="38" xfId="0" applyFont="1" applyBorder="1" applyAlignment="1">
      <alignment horizontal="center" vertical="center"/>
    </xf>
    <xf numFmtId="0" fontId="0" fillId="0" borderId="0" xfId="0" applyAlignment="1">
      <alignment vertical="top" wrapText="1"/>
    </xf>
    <xf numFmtId="0" fontId="0" fillId="0" borderId="7" xfId="0" applyBorder="1" applyAlignment="1">
      <alignment horizontal="center"/>
    </xf>
    <xf numFmtId="0" fontId="2" fillId="12" borderId="45" xfId="0" applyFont="1" applyFill="1" applyBorder="1" applyAlignment="1">
      <alignment horizontal="center" vertical="center"/>
    </xf>
    <xf numFmtId="0" fontId="2" fillId="12" borderId="1" xfId="0" applyFont="1" applyFill="1" applyBorder="1" applyAlignment="1">
      <alignment horizontal="center" vertical="center"/>
    </xf>
    <xf numFmtId="0" fontId="2" fillId="12" borderId="12" xfId="0" applyFont="1" applyFill="1" applyBorder="1" applyAlignment="1">
      <alignment horizontal="center" vertical="center"/>
    </xf>
    <xf numFmtId="0" fontId="2" fillId="12" borderId="44" xfId="0" applyFont="1" applyFill="1" applyBorder="1" applyAlignment="1">
      <alignment horizontal="center" vertical="center"/>
    </xf>
    <xf numFmtId="0" fontId="2" fillId="14" borderId="46" xfId="0" applyFont="1" applyFill="1" applyBorder="1" applyAlignment="1">
      <alignment horizontal="center" vertical="center"/>
    </xf>
    <xf numFmtId="0" fontId="2" fillId="14" borderId="14" xfId="0" applyFont="1" applyFill="1" applyBorder="1" applyAlignment="1">
      <alignment horizontal="center" vertical="center"/>
    </xf>
    <xf numFmtId="0" fontId="2" fillId="14" borderId="1" xfId="0" applyFont="1" applyFill="1" applyBorder="1" applyAlignment="1">
      <alignment horizontal="center" vertical="center"/>
    </xf>
    <xf numFmtId="0" fontId="2" fillId="14" borderId="47" xfId="0" applyFont="1" applyFill="1" applyBorder="1" applyAlignment="1">
      <alignment horizontal="center" vertical="center"/>
    </xf>
    <xf numFmtId="0" fontId="2" fillId="15" borderId="46" xfId="0" applyFont="1" applyFill="1" applyBorder="1" applyAlignment="1">
      <alignment horizontal="center" vertical="center"/>
    </xf>
    <xf numFmtId="0" fontId="2" fillId="15" borderId="14" xfId="0" applyFont="1" applyFill="1" applyBorder="1" applyAlignment="1">
      <alignment horizontal="center" vertical="center"/>
    </xf>
    <xf numFmtId="0" fontId="2" fillId="15" borderId="13" xfId="0" applyFont="1" applyFill="1" applyBorder="1" applyAlignment="1">
      <alignment horizontal="center" vertical="center"/>
    </xf>
    <xf numFmtId="0" fontId="2" fillId="15" borderId="44" xfId="0" applyFont="1" applyFill="1" applyBorder="1" applyAlignment="1">
      <alignment horizontal="center" vertical="center"/>
    </xf>
    <xf numFmtId="9" fontId="0" fillId="0" borderId="0" xfId="2" applyFont="1" applyAlignment="1">
      <alignment horizontal="center"/>
    </xf>
    <xf numFmtId="0" fontId="2" fillId="15" borderId="1" xfId="0" applyFont="1" applyFill="1" applyBorder="1" applyAlignment="1">
      <alignment horizontal="center" vertical="center"/>
    </xf>
    <xf numFmtId="0" fontId="0" fillId="16" borderId="11" xfId="0" applyFill="1" applyBorder="1" applyAlignment="1">
      <alignment horizontal="center"/>
    </xf>
    <xf numFmtId="0" fontId="0" fillId="15" borderId="11" xfId="0" applyFill="1" applyBorder="1" applyAlignment="1">
      <alignment horizontal="center"/>
    </xf>
    <xf numFmtId="0" fontId="0" fillId="16" borderId="9" xfId="0" applyFill="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5" borderId="2" xfId="0" applyFont="1" applyFill="1" applyBorder="1" applyAlignment="1">
      <alignment horizontal="center"/>
    </xf>
    <xf numFmtId="0" fontId="6" fillId="5" borderId="3"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10" borderId="13" xfId="0" applyFont="1" applyFill="1" applyBorder="1" applyAlignment="1">
      <alignment horizontal="center" vertical="center" wrapText="1"/>
    </xf>
    <xf numFmtId="0" fontId="1" fillId="0" borderId="39" xfId="0" applyFont="1" applyBorder="1" applyAlignment="1">
      <alignment horizontal="center" vertical="center"/>
    </xf>
    <xf numFmtId="0" fontId="1" fillId="0" borderId="15" xfId="0" applyFont="1" applyBorder="1" applyAlignment="1">
      <alignment horizontal="center" vertical="center"/>
    </xf>
    <xf numFmtId="0" fontId="2" fillId="12" borderId="29"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10" xfId="0" applyFont="1" applyFill="1" applyBorder="1" applyAlignment="1">
      <alignment horizontal="center" vertical="center" wrapText="1"/>
    </xf>
    <xf numFmtId="0" fontId="2" fillId="12" borderId="24" xfId="0" applyFont="1" applyFill="1" applyBorder="1" applyAlignment="1">
      <alignment horizontal="center" vertical="center" wrapText="1"/>
    </xf>
    <xf numFmtId="0" fontId="2" fillId="14" borderId="32" xfId="0" applyFont="1" applyFill="1" applyBorder="1" applyAlignment="1">
      <alignment horizontal="center" vertical="center" wrapText="1"/>
    </xf>
    <xf numFmtId="0" fontId="2" fillId="14" borderId="18"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33" xfId="0" applyFont="1" applyFill="1" applyBorder="1" applyAlignment="1">
      <alignment horizontal="center" vertical="center" wrapText="1"/>
    </xf>
    <xf numFmtId="0" fontId="2" fillId="15" borderId="32" xfId="0" applyFont="1" applyFill="1" applyBorder="1" applyAlignment="1">
      <alignment horizontal="center" vertical="center" wrapText="1"/>
    </xf>
    <xf numFmtId="0" fontId="2" fillId="15" borderId="18" xfId="0" applyFont="1" applyFill="1" applyBorder="1" applyAlignment="1">
      <alignment horizontal="center" vertical="center" wrapText="1"/>
    </xf>
    <xf numFmtId="0" fontId="2" fillId="15" borderId="8"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 fillId="15" borderId="36"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2" xfId="0" applyBorder="1"/>
    <xf numFmtId="165" fontId="0" fillId="9" borderId="0" xfId="0" applyNumberFormat="1" applyFill="1" applyAlignment="1">
      <alignment horizontal="center"/>
    </xf>
    <xf numFmtId="165" fontId="0" fillId="10" borderId="0" xfId="0" applyNumberFormat="1" applyFill="1" applyAlignment="1">
      <alignment horizontal="center"/>
    </xf>
    <xf numFmtId="165" fontId="0" fillId="9" borderId="41" xfId="0" applyNumberFormat="1" applyFill="1" applyBorder="1" applyAlignment="1">
      <alignment horizontal="center"/>
    </xf>
    <xf numFmtId="0" fontId="3" fillId="0" borderId="0" xfId="0" applyFont="1"/>
    <xf numFmtId="10" fontId="3" fillId="0" borderId="0" xfId="0" applyNumberFormat="1" applyFont="1"/>
    <xf numFmtId="2" fontId="3" fillId="0" borderId="0" xfId="0" applyNumberFormat="1" applyFont="1"/>
    <xf numFmtId="0" fontId="0" fillId="20" borderId="2" xfId="0" applyFill="1" applyBorder="1" applyAlignment="1">
      <alignment horizontal="center"/>
    </xf>
    <xf numFmtId="0" fontId="0" fillId="20" borderId="24" xfId="0" applyFill="1" applyBorder="1" applyAlignment="1">
      <alignment vertical="center" wrapText="1"/>
    </xf>
    <xf numFmtId="0" fontId="7" fillId="0" borderId="46" xfId="0" applyFont="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wrapText="1"/>
    </xf>
    <xf numFmtId="0" fontId="10" fillId="0" borderId="0" xfId="0" applyFont="1"/>
    <xf numFmtId="0" fontId="11" fillId="21" borderId="9" xfId="0" applyFont="1" applyFill="1" applyBorder="1" applyAlignment="1">
      <alignment horizontal="left" vertical="center" wrapText="1"/>
    </xf>
    <xf numFmtId="0" fontId="11" fillId="11"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2" fillId="21" borderId="46" xfId="0" applyFont="1" applyFill="1" applyBorder="1" applyAlignment="1">
      <alignment vertical="center" wrapText="1"/>
    </xf>
    <xf numFmtId="0" fontId="9" fillId="21" borderId="14" xfId="0" applyFont="1" applyFill="1" applyBorder="1" applyAlignment="1">
      <alignment horizontal="center" vertical="center" wrapText="1"/>
    </xf>
    <xf numFmtId="0" fontId="9" fillId="21" borderId="1" xfId="0" applyFont="1" applyFill="1" applyBorder="1" applyAlignment="1">
      <alignment horizontal="center" vertical="center" wrapText="1"/>
    </xf>
    <xf numFmtId="0" fontId="9" fillId="21" borderId="44" xfId="0" applyFont="1" applyFill="1" applyBorder="1" applyAlignment="1">
      <alignment horizontal="center" vertical="center" wrapText="1"/>
    </xf>
    <xf numFmtId="0" fontId="9" fillId="0" borderId="0" xfId="0" applyFont="1" applyAlignment="1">
      <alignment horizontal="center" vertical="center"/>
    </xf>
    <xf numFmtId="0" fontId="10" fillId="22" borderId="1" xfId="0" applyFont="1" applyFill="1" applyBorder="1" applyAlignment="1">
      <alignment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xf>
    <xf numFmtId="0" fontId="10" fillId="0" borderId="44" xfId="0" applyFont="1" applyBorder="1" applyAlignment="1">
      <alignment horizontal="center" vertical="center"/>
    </xf>
    <xf numFmtId="0" fontId="9" fillId="22" borderId="17" xfId="0" applyFont="1" applyFill="1" applyBorder="1" applyAlignment="1">
      <alignment vertical="center" wrapText="1"/>
    </xf>
    <xf numFmtId="0" fontId="9" fillId="22" borderId="46" xfId="0" applyFont="1" applyFill="1" applyBorder="1" applyAlignment="1">
      <alignment vertical="center" wrapText="1"/>
    </xf>
    <xf numFmtId="0" fontId="9" fillId="22" borderId="14" xfId="0" applyFont="1" applyFill="1" applyBorder="1" applyAlignment="1">
      <alignment horizontal="center" vertical="center"/>
    </xf>
    <xf numFmtId="0" fontId="9" fillId="22" borderId="1" xfId="0" applyFont="1" applyFill="1" applyBorder="1" applyAlignment="1">
      <alignment horizontal="center" vertical="center"/>
    </xf>
    <xf numFmtId="0" fontId="9" fillId="22" borderId="44" xfId="0" applyFont="1" applyFill="1" applyBorder="1" applyAlignment="1">
      <alignment horizontal="center" vertical="center"/>
    </xf>
    <xf numFmtId="0" fontId="9" fillId="0" borderId="0" xfId="0" applyFont="1"/>
    <xf numFmtId="0" fontId="9" fillId="8" borderId="9" xfId="0" applyFont="1" applyFill="1" applyBorder="1" applyAlignment="1">
      <alignment vertical="center" wrapText="1"/>
    </xf>
    <xf numFmtId="0" fontId="12" fillId="18" borderId="46" xfId="0" applyFont="1" applyFill="1" applyBorder="1" applyAlignment="1">
      <alignment vertical="center" wrapText="1"/>
    </xf>
    <xf numFmtId="0" fontId="12" fillId="18" borderId="14"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44" xfId="0" applyFont="1" applyFill="1" applyBorder="1" applyAlignment="1">
      <alignment horizontal="center" vertical="center" wrapText="1"/>
    </xf>
    <xf numFmtId="0" fontId="10" fillId="0" borderId="0" xfId="0" applyFont="1" applyAlignment="1">
      <alignment horizontal="center" vertical="center"/>
    </xf>
    <xf numFmtId="0" fontId="10" fillId="7" borderId="1" xfId="0" applyFont="1" applyFill="1" applyBorder="1" applyAlignment="1">
      <alignment vertical="center" wrapText="1"/>
    </xf>
    <xf numFmtId="0" fontId="13"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0" fillId="0" borderId="48" xfId="0" applyFont="1" applyBorder="1" applyAlignment="1">
      <alignment horizontal="center" vertical="center" wrapText="1"/>
    </xf>
    <xf numFmtId="0" fontId="13" fillId="7" borderId="1" xfId="0" applyFont="1" applyFill="1" applyBorder="1" applyAlignment="1">
      <alignment vertical="center" wrapText="1"/>
    </xf>
    <xf numFmtId="0" fontId="9" fillId="7" borderId="1" xfId="0" applyFont="1" applyFill="1" applyBorder="1" applyAlignment="1">
      <alignment vertical="center" wrapText="1"/>
    </xf>
    <xf numFmtId="0" fontId="9" fillId="7" borderId="46" xfId="0" applyFont="1" applyFill="1" applyBorder="1" applyAlignment="1">
      <alignment vertical="center" wrapText="1"/>
    </xf>
    <xf numFmtId="2" fontId="9" fillId="14" borderId="18" xfId="0" applyNumberFormat="1" applyFont="1" applyFill="1" applyBorder="1" applyAlignment="1">
      <alignment horizontal="center" vertical="center"/>
    </xf>
    <xf numFmtId="2" fontId="9" fillId="14" borderId="8" xfId="0" applyNumberFormat="1" applyFont="1" applyFill="1" applyBorder="1" applyAlignment="1">
      <alignment horizontal="center" vertical="center"/>
    </xf>
    <xf numFmtId="2" fontId="9" fillId="14" borderId="36" xfId="0" applyNumberFormat="1" applyFont="1" applyFill="1" applyBorder="1" applyAlignment="1">
      <alignment horizontal="center" vertical="center"/>
    </xf>
    <xf numFmtId="2" fontId="9" fillId="14" borderId="21" xfId="0" applyNumberFormat="1" applyFont="1" applyFill="1" applyBorder="1" applyAlignment="1">
      <alignment horizontal="center" vertical="center"/>
    </xf>
    <xf numFmtId="2" fontId="9" fillId="14" borderId="11" xfId="0" applyNumberFormat="1" applyFont="1" applyFill="1" applyBorder="1" applyAlignment="1">
      <alignment horizontal="center" vertical="center"/>
    </xf>
    <xf numFmtId="0" fontId="9" fillId="17" borderId="9" xfId="0" applyFont="1" applyFill="1" applyBorder="1" applyAlignment="1">
      <alignment vertical="center" wrapText="1"/>
    </xf>
    <xf numFmtId="0" fontId="12" fillId="19" borderId="46" xfId="0" applyFont="1" applyFill="1" applyBorder="1" applyAlignment="1">
      <alignment horizontal="center" vertical="center" wrapText="1"/>
    </xf>
    <xf numFmtId="0" fontId="12" fillId="19" borderId="14"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12" fillId="19" borderId="44" xfId="0" applyFont="1" applyFill="1" applyBorder="1" applyAlignment="1">
      <alignment horizontal="center" vertical="center" wrapText="1"/>
    </xf>
    <xf numFmtId="0" fontId="13" fillId="16" borderId="1" xfId="0" applyFont="1" applyFill="1" applyBorder="1" applyAlignment="1">
      <alignment vertical="center" wrapText="1"/>
    </xf>
    <xf numFmtId="0" fontId="9" fillId="16" borderId="1" xfId="0" applyFont="1" applyFill="1" applyBorder="1" applyAlignment="1">
      <alignment vertical="center" wrapText="1"/>
    </xf>
    <xf numFmtId="0" fontId="9" fillId="16" borderId="45" xfId="0" applyFont="1" applyFill="1" applyBorder="1" applyAlignment="1">
      <alignment vertical="center" wrapText="1"/>
    </xf>
    <xf numFmtId="0" fontId="10" fillId="0" borderId="30" xfId="0" applyFont="1" applyBorder="1"/>
    <xf numFmtId="0" fontId="10" fillId="0" borderId="31" xfId="0" applyFont="1" applyBorder="1" applyAlignment="1">
      <alignment horizontal="center" vertical="center"/>
    </xf>
    <xf numFmtId="0" fontId="10" fillId="0" borderId="17" xfId="0" applyFont="1" applyBorder="1" applyAlignment="1">
      <alignment horizontal="center" vertical="center"/>
    </xf>
    <xf numFmtId="0" fontId="10" fillId="0" borderId="51" xfId="0" applyFont="1" applyBorder="1" applyAlignment="1">
      <alignment horizontal="center" vertical="center"/>
    </xf>
    <xf numFmtId="0" fontId="10" fillId="0" borderId="21" xfId="0" applyFont="1" applyBorder="1"/>
    <xf numFmtId="0" fontId="8" fillId="0" borderId="4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14"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wrapText="1"/>
    </xf>
    <xf numFmtId="0" fontId="10" fillId="0" borderId="9" xfId="0" applyFont="1" applyBorder="1" applyAlignment="1">
      <alignment horizontal="center" vertical="center"/>
    </xf>
    <xf numFmtId="0" fontId="10" fillId="0" borderId="45" xfId="0" applyFont="1" applyBorder="1" applyAlignment="1">
      <alignment horizontal="center" vertical="center" wrapText="1"/>
    </xf>
    <xf numFmtId="0" fontId="10" fillId="0" borderId="8" xfId="0" applyFont="1" applyBorder="1" applyAlignment="1">
      <alignment horizontal="center" vertical="center"/>
    </xf>
    <xf numFmtId="0" fontId="14" fillId="0" borderId="15" xfId="0" applyFont="1" applyBorder="1" applyAlignment="1">
      <alignment horizontal="center" vertical="center" wrapText="1"/>
    </xf>
    <xf numFmtId="0" fontId="14" fillId="0" borderId="7" xfId="0" applyFont="1" applyBorder="1" applyAlignment="1">
      <alignment horizontal="center" vertical="center" wrapText="1"/>
    </xf>
    <xf numFmtId="0" fontId="7" fillId="0" borderId="50" xfId="0" applyFont="1" applyBorder="1" applyAlignment="1">
      <alignment horizontal="center" vertical="center" wrapText="1"/>
    </xf>
    <xf numFmtId="2" fontId="9" fillId="7" borderId="18" xfId="0" applyNumberFormat="1" applyFont="1" applyFill="1" applyBorder="1" applyAlignment="1">
      <alignment horizontal="center" vertical="center"/>
    </xf>
    <xf numFmtId="2" fontId="9" fillId="7" borderId="8" xfId="0" applyNumberFormat="1" applyFont="1" applyFill="1" applyBorder="1" applyAlignment="1">
      <alignment horizontal="center" vertical="center"/>
    </xf>
    <xf numFmtId="2" fontId="9" fillId="7" borderId="36" xfId="0" applyNumberFormat="1" applyFont="1" applyFill="1" applyBorder="1" applyAlignment="1">
      <alignment horizontal="center" vertical="center"/>
    </xf>
    <xf numFmtId="0" fontId="9" fillId="16" borderId="1" xfId="0" applyFont="1" applyFill="1" applyBorder="1" applyAlignment="1">
      <alignment horizontal="center" vertical="center"/>
    </xf>
    <xf numFmtId="0" fontId="9" fillId="16" borderId="44" xfId="0" applyFont="1" applyFill="1" applyBorder="1" applyAlignment="1">
      <alignment horizontal="center" vertical="center"/>
    </xf>
    <xf numFmtId="0" fontId="10" fillId="0" borderId="18" xfId="0" applyFont="1" applyBorder="1" applyAlignment="1">
      <alignment horizontal="center" vertical="center"/>
    </xf>
    <xf numFmtId="0" fontId="7" fillId="0" borderId="45" xfId="0" applyFont="1" applyBorder="1" applyAlignment="1">
      <alignment horizontal="center" vertical="center" wrapText="1"/>
    </xf>
    <xf numFmtId="0" fontId="10" fillId="0" borderId="47" xfId="0" applyFont="1" applyBorder="1" applyAlignment="1">
      <alignment horizontal="center" vertical="center"/>
    </xf>
    <xf numFmtId="0" fontId="10" fillId="0" borderId="20" xfId="0" applyFont="1" applyBorder="1" applyAlignment="1">
      <alignment horizontal="center" vertical="center"/>
    </xf>
    <xf numFmtId="0" fontId="9" fillId="16" borderId="14" xfId="0" applyFont="1" applyFill="1" applyBorder="1" applyAlignment="1">
      <alignment horizontal="center" vertical="center"/>
    </xf>
    <xf numFmtId="0" fontId="10" fillId="0" borderId="46" xfId="0" applyFont="1" applyBorder="1" applyAlignment="1">
      <alignment horizontal="center" vertical="center" wrapText="1"/>
    </xf>
    <xf numFmtId="0" fontId="9" fillId="16" borderId="46" xfId="0" applyFont="1" applyFill="1" applyBorder="1" applyAlignment="1">
      <alignment vertical="center" wrapText="1"/>
    </xf>
    <xf numFmtId="0" fontId="10" fillId="0" borderId="52" xfId="0" applyFont="1" applyBorder="1"/>
    <xf numFmtId="0" fontId="9" fillId="23" borderId="1" xfId="0" applyFont="1" applyFill="1" applyBorder="1" applyAlignment="1">
      <alignment vertical="center" wrapText="1"/>
    </xf>
    <xf numFmtId="0" fontId="9" fillId="23" borderId="45" xfId="0" applyFont="1" applyFill="1" applyBorder="1" applyAlignment="1">
      <alignment vertical="center" wrapText="1"/>
    </xf>
    <xf numFmtId="165" fontId="9" fillId="23" borderId="1" xfId="0" applyNumberFormat="1" applyFont="1" applyFill="1" applyBorder="1" applyAlignment="1">
      <alignment horizontal="center" vertical="center"/>
    </xf>
    <xf numFmtId="165" fontId="9" fillId="23" borderId="44" xfId="0" applyNumberFormat="1" applyFont="1" applyFill="1" applyBorder="1" applyAlignment="1">
      <alignment horizontal="center" vertical="center"/>
    </xf>
    <xf numFmtId="0" fontId="9" fillId="23" borderId="46" xfId="0" applyFont="1" applyFill="1" applyBorder="1" applyAlignment="1">
      <alignment vertical="center" wrapText="1"/>
    </xf>
    <xf numFmtId="165" fontId="9" fillId="23" borderId="14" xfId="0" applyNumberFormat="1" applyFont="1" applyFill="1" applyBorder="1" applyAlignment="1">
      <alignment horizontal="center" vertical="center"/>
    </xf>
    <xf numFmtId="2" fontId="9" fillId="7" borderId="21" xfId="0" applyNumberFormat="1" applyFont="1" applyFill="1" applyBorder="1" applyAlignment="1">
      <alignment horizontal="center" vertical="center"/>
    </xf>
    <xf numFmtId="2" fontId="9" fillId="7" borderId="11" xfId="0" applyNumberFormat="1" applyFont="1" applyFill="1" applyBorder="1" applyAlignment="1">
      <alignment horizontal="center" vertical="center"/>
    </xf>
    <xf numFmtId="0" fontId="0" fillId="20" borderId="2" xfId="0" applyFill="1" applyBorder="1" applyAlignment="1">
      <alignment horizontal="center" vertical="center" wrapText="1"/>
    </xf>
    <xf numFmtId="0" fontId="0" fillId="20" borderId="11" xfId="0" applyFill="1" applyBorder="1" applyAlignment="1">
      <alignment horizontal="center"/>
    </xf>
    <xf numFmtId="0" fontId="0" fillId="20" borderId="10" xfId="0" applyFill="1" applyBorder="1" applyAlignment="1">
      <alignment horizontal="center"/>
    </xf>
    <xf numFmtId="164" fontId="0" fillId="20" borderId="24" xfId="0" applyNumberFormat="1" applyFill="1" applyBorder="1" applyAlignment="1">
      <alignment horizontal="center"/>
    </xf>
    <xf numFmtId="0" fontId="0" fillId="20" borderId="29" xfId="0" applyFill="1" applyBorder="1" applyAlignment="1">
      <alignment horizontal="center"/>
    </xf>
    <xf numFmtId="0" fontId="0" fillId="20" borderId="21" xfId="0" applyFill="1" applyBorder="1" applyAlignment="1">
      <alignment horizontal="center"/>
    </xf>
    <xf numFmtId="2" fontId="0" fillId="20" borderId="3" xfId="0" applyNumberFormat="1" applyFill="1" applyBorder="1" applyAlignment="1">
      <alignment horizontal="center"/>
    </xf>
    <xf numFmtId="0" fontId="0" fillId="20" borderId="0" xfId="0" applyFill="1" applyAlignment="1">
      <alignment horizontal="center"/>
    </xf>
    <xf numFmtId="0" fontId="0" fillId="20" borderId="24" xfId="0" applyFill="1" applyBorder="1" applyAlignment="1">
      <alignment horizontal="center"/>
    </xf>
    <xf numFmtId="165" fontId="0" fillId="20" borderId="0" xfId="0" applyNumberFormat="1" applyFill="1" applyAlignment="1">
      <alignment horizontal="center"/>
    </xf>
    <xf numFmtId="0" fontId="13" fillId="0" borderId="44" xfId="0" applyFont="1" applyBorder="1" applyAlignment="1">
      <alignment horizontal="center" vertical="center"/>
    </xf>
    <xf numFmtId="0" fontId="12" fillId="2" borderId="1"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36" xfId="0" applyFont="1" applyBorder="1" applyAlignment="1">
      <alignment horizontal="center" vertical="center"/>
    </xf>
    <xf numFmtId="0" fontId="10" fillId="0" borderId="49" xfId="0" applyFont="1" applyBorder="1" applyAlignment="1">
      <alignment horizontal="center" vertical="center"/>
    </xf>
    <xf numFmtId="0" fontId="10" fillId="7" borderId="8" xfId="0" applyFont="1" applyFill="1" applyBorder="1" applyAlignment="1">
      <alignment vertical="center" wrapText="1"/>
    </xf>
    <xf numFmtId="0" fontId="10" fillId="7" borderId="9" xfId="0" applyFont="1" applyFill="1" applyBorder="1" applyAlignment="1">
      <alignment vertical="center" wrapText="1"/>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9" fillId="0" borderId="0" xfId="0" applyFont="1" applyAlignment="1">
      <alignment horizontal="center"/>
    </xf>
    <xf numFmtId="0" fontId="9" fillId="22" borderId="34" xfId="0" applyFont="1" applyFill="1" applyBorder="1" applyAlignment="1">
      <alignment vertical="center" wrapText="1"/>
    </xf>
    <xf numFmtId="0" fontId="9" fillId="7" borderId="13" xfId="0" applyFont="1" applyFill="1" applyBorder="1" applyAlignment="1">
      <alignment vertical="center" wrapText="1"/>
    </xf>
    <xf numFmtId="0" fontId="9" fillId="16" borderId="13" xfId="0" applyFont="1" applyFill="1" applyBorder="1" applyAlignment="1">
      <alignment vertical="center" wrapText="1"/>
    </xf>
    <xf numFmtId="0" fontId="9" fillId="23" borderId="13" xfId="0" applyFont="1" applyFill="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8" xfId="0" applyFont="1" applyBorder="1" applyAlignment="1">
      <alignment horizontal="center" vertical="center" wrapText="1"/>
    </xf>
    <xf numFmtId="0" fontId="9" fillId="11" borderId="12"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0" fillId="0" borderId="39" xfId="0" applyBorder="1" applyAlignment="1">
      <alignment vertical="center" wrapText="1"/>
    </xf>
    <xf numFmtId="0" fontId="0" fillId="0" borderId="40" xfId="0" applyBorder="1" applyAlignment="1">
      <alignment vertical="center" wrapText="1"/>
    </xf>
    <xf numFmtId="0" fontId="0" fillId="0" borderId="35"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41" xfId="0" applyBorder="1" applyAlignment="1">
      <alignment vertical="center" wrapText="1"/>
    </xf>
    <xf numFmtId="0" fontId="0" fillId="0" borderId="5" xfId="0" applyBorder="1" applyAlignment="1">
      <alignment vertical="center" wrapText="1"/>
    </xf>
    <xf numFmtId="0" fontId="2" fillId="10" borderId="35" xfId="0" applyFont="1" applyFill="1" applyBorder="1" applyAlignment="1">
      <alignment horizontal="center" vertical="center" wrapText="1"/>
    </xf>
    <xf numFmtId="0" fontId="2" fillId="10" borderId="0" xfId="0" applyFont="1" applyFill="1" applyAlignment="1">
      <alignment horizontal="center" vertical="center" wrapText="1"/>
    </xf>
    <xf numFmtId="0" fontId="2" fillId="15" borderId="26" xfId="0" applyFont="1" applyFill="1" applyBorder="1" applyAlignment="1">
      <alignment horizontal="center"/>
    </xf>
    <xf numFmtId="0" fontId="2" fillId="15" borderId="27" xfId="0" applyFont="1" applyFill="1" applyBorder="1" applyAlignment="1">
      <alignment horizontal="center"/>
    </xf>
    <xf numFmtId="0" fontId="2" fillId="15" borderId="28" xfId="0" applyFont="1" applyFill="1" applyBorder="1" applyAlignment="1">
      <alignment horizontal="center"/>
    </xf>
    <xf numFmtId="0" fontId="2" fillId="0" borderId="41" xfId="0" applyFont="1" applyBorder="1" applyAlignment="1">
      <alignment horizontal="center"/>
    </xf>
    <xf numFmtId="0" fontId="2" fillId="0" borderId="6" xfId="0" applyFont="1" applyBorder="1" applyAlignment="1">
      <alignment horizontal="center"/>
    </xf>
    <xf numFmtId="0" fontId="2" fillId="0" borderId="43" xfId="0" applyFont="1" applyBorder="1" applyAlignment="1">
      <alignment horizontal="center"/>
    </xf>
    <xf numFmtId="0" fontId="2" fillId="0" borderId="7" xfId="0" applyFont="1" applyBorder="1" applyAlignment="1">
      <alignment horizontal="center"/>
    </xf>
    <xf numFmtId="0" fontId="2" fillId="0" borderId="38"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47" xfId="0" applyFont="1" applyBorder="1" applyAlignment="1">
      <alignment horizontal="center" vertical="center"/>
    </xf>
    <xf numFmtId="0" fontId="2" fillId="0" borderId="22" xfId="0" applyFont="1" applyBorder="1" applyAlignment="1">
      <alignment horizontal="center" vertical="center"/>
    </xf>
    <xf numFmtId="0" fontId="2" fillId="0" borderId="2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12" borderId="26" xfId="0" applyFont="1" applyFill="1" applyBorder="1" applyAlignment="1">
      <alignment horizontal="center"/>
    </xf>
    <xf numFmtId="0" fontId="2" fillId="12" borderId="27" xfId="0" applyFont="1" applyFill="1" applyBorder="1" applyAlignment="1">
      <alignment horizontal="center"/>
    </xf>
    <xf numFmtId="0" fontId="2" fillId="12" borderId="28" xfId="0" applyFont="1" applyFill="1" applyBorder="1" applyAlignment="1">
      <alignment horizontal="center"/>
    </xf>
    <xf numFmtId="0" fontId="2" fillId="14" borderId="26" xfId="0" applyFont="1" applyFill="1" applyBorder="1" applyAlignment="1">
      <alignment horizontal="center"/>
    </xf>
    <xf numFmtId="0" fontId="2" fillId="14" borderId="27" xfId="0" applyFont="1" applyFill="1" applyBorder="1" applyAlignment="1">
      <alignment horizontal="center"/>
    </xf>
    <xf numFmtId="0" fontId="2" fillId="14" borderId="28" xfId="0" applyFont="1" applyFill="1" applyBorder="1" applyAlignment="1">
      <alignment horizontal="center"/>
    </xf>
    <xf numFmtId="0" fontId="2" fillId="0" borderId="0" xfId="0" applyFont="1" applyAlignment="1">
      <alignment horizontal="center" vertical="center"/>
    </xf>
    <xf numFmtId="0" fontId="2" fillId="0" borderId="0" xfId="0" applyFont="1" applyAlignment="1">
      <alignment horizontal="center"/>
    </xf>
  </cellXfs>
  <cellStyles count="3">
    <cellStyle name="Normal" xfId="0" builtinId="0"/>
    <cellStyle name="Normal 2" xfId="1" xr:uid="{00000000-0005-0000-0000-000002000000}"/>
    <cellStyle name="Percent" xfId="2" builtinId="5"/>
  </cellStyles>
  <dxfs count="27">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Risk Rating Proportions</a:t>
            </a:r>
          </a:p>
        </c:rich>
      </c:tx>
      <c:layout>
        <c:manualLayout>
          <c:xMode val="edge"/>
          <c:yMode val="edge"/>
          <c:x val="0.31915266841644796"/>
          <c:y val="2.27842333105491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Risk Ratings'!$E$2</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9DC4-47A6-842B-5E65D9C94094}"/>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9DC4-47A6-842B-5E65D9C94094}"/>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9DC4-47A6-842B-5E65D9C94094}"/>
              </c:ext>
            </c:extLst>
          </c:dPt>
          <c:dLbls>
            <c:dLbl>
              <c:idx val="0"/>
              <c:layout>
                <c:manualLayout>
                  <c:x val="2.7777777777777779E-3"/>
                  <c:y val="0.29629629629629628"/>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9DC4-47A6-842B-5E65D9C94094}"/>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9DC4-47A6-842B-5E65D9C94094}"/>
                </c:ext>
              </c:extLst>
            </c:dLbl>
            <c:dLbl>
              <c:idx val="2"/>
              <c:layout>
                <c:manualLayout>
                  <c:x val="-5.5555555555555558E-3"/>
                  <c:y val="0.2638888888888889"/>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9DC4-47A6-842B-5E65D9C940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Risk Ratings'!$D$3:$D$5</c:f>
              <c:strCache>
                <c:ptCount val="3"/>
                <c:pt idx="0">
                  <c:v>R ≤ 2.03</c:v>
                </c:pt>
                <c:pt idx="1">
                  <c:v>2.03 &lt; R ≤ 2.35</c:v>
                </c:pt>
                <c:pt idx="2">
                  <c:v>R &gt; 2.35</c:v>
                </c:pt>
              </c:strCache>
            </c:strRef>
          </c:cat>
          <c:val>
            <c:numRef>
              <c:f>'All Risk Ratings'!$E$3:$E$5</c:f>
              <c:numCache>
                <c:formatCode>0%</c:formatCode>
                <c:ptCount val="3"/>
                <c:pt idx="0">
                  <c:v>0.32653061224489793</c:v>
                </c:pt>
                <c:pt idx="1">
                  <c:v>0.34693877551020408</c:v>
                </c:pt>
                <c:pt idx="2">
                  <c:v>0.32653061224489793</c:v>
                </c:pt>
              </c:numCache>
            </c:numRef>
          </c:val>
          <c:extLst>
            <c:ext xmlns:c15="http://schemas.microsoft.com/office/drawing/2012/chart" uri="{02D57815-91ED-43cb-92C2-25804820EDAC}">
              <c15:datalabelsRange>
                <c15:f>'All Results'!#REF!</c15:f>
              </c15:datalabelsRange>
            </c:ext>
            <c:ext xmlns:c16="http://schemas.microsoft.com/office/drawing/2014/chart" uri="{C3380CC4-5D6E-409C-BE32-E72D297353CC}">
              <c16:uniqueId val="{00000006-9DC4-47A6-842B-5E65D9C94094}"/>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14</xdr:col>
      <xdr:colOff>304800</xdr:colOff>
      <xdr:row>13</xdr:row>
      <xdr:rowOff>142875</xdr:rowOff>
    </xdr:to>
    <xdr:graphicFrame macro="">
      <xdr:nvGraphicFramePr>
        <xdr:cNvPr id="3" name="Chart 2">
          <a:extLst>
            <a:ext uri="{FF2B5EF4-FFF2-40B4-BE49-F238E27FC236}">
              <a16:creationId xmlns:a16="http://schemas.microsoft.com/office/drawing/2014/main" id="{724BEBC3-42A7-49C3-B7D5-072B49B4E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uddCurtis\My%20SecuriSync\Tier%201\Office%20Share\Staff%20Folders\Judd\Data\Mutton%20Snapper\Mutton%20Snapper%20Dead%20Discards%20Catch%20Proportion.xlsx" TargetMode="External"/><Relationship Id="rId1" Type="http://schemas.openxmlformats.org/officeDocument/2006/relationships/externalLinkPath" Target="/Users/JuddCurtis/My%20SecuriSync/Tier%201/Office%20Share/Staff%20Folders/Judd/Data/Mutton%20Snapper/Mutton%20Snapper%20Dead%20Discards%20Catch%20Propor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2"/>
      <sheetName val="Comm"/>
    </sheetNames>
    <sheetDataSet>
      <sheetData sheetId="0">
        <row r="24">
          <cell r="N24">
            <v>0.3</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EC32B-017A-4263-AA50-5DE2E0A0E5AD}">
  <dimension ref="A1:AS20"/>
  <sheetViews>
    <sheetView tabSelected="1" zoomScale="70" zoomScaleNormal="70" workbookViewId="0">
      <pane xSplit="4" ySplit="1" topLeftCell="AG7" activePane="bottomRight" state="frozen"/>
      <selection pane="topRight" activeCell="E1" sqref="E1"/>
      <selection pane="bottomLeft" activeCell="A2" sqref="A2"/>
      <selection pane="bottomRight" activeCell="AO9" sqref="AO9"/>
    </sheetView>
  </sheetViews>
  <sheetFormatPr defaultColWidth="8.83984375" defaultRowHeight="23.1" x14ac:dyDescent="0.85"/>
  <cols>
    <col min="1" max="1" width="24.83984375" style="105" customWidth="1"/>
    <col min="2" max="4" width="20.83984375" style="105" customWidth="1"/>
    <col min="5" max="5" width="60.83984375" style="160" customWidth="1"/>
    <col min="6" max="9" width="18.83984375" style="134" customWidth="1"/>
    <col min="10" max="10" width="30.83984375" style="134" customWidth="1"/>
    <col min="11" max="11" width="60.83984375" style="160" customWidth="1"/>
    <col min="12" max="15" width="18.83984375" style="134" customWidth="1"/>
    <col min="16" max="16" width="30.83984375" style="105" customWidth="1"/>
    <col min="17" max="17" width="60.83984375" style="105" customWidth="1"/>
    <col min="18" max="21" width="18.83984375" style="134" customWidth="1"/>
    <col min="22" max="22" width="30.83984375" style="105" customWidth="1"/>
    <col min="23" max="23" width="60.83984375" style="105" customWidth="1"/>
    <col min="24" max="27" width="18.83984375" style="134" customWidth="1"/>
    <col min="28" max="28" width="30.83984375" style="105" customWidth="1"/>
    <col min="29" max="29" width="60.83984375" style="160" customWidth="1"/>
    <col min="30" max="33" width="18.83984375" style="134" customWidth="1"/>
    <col min="34" max="34" width="30.83984375" style="105" customWidth="1"/>
    <col min="35" max="35" width="60.83984375" style="160" customWidth="1"/>
    <col min="36" max="39" width="18.83984375" style="134" customWidth="1"/>
    <col min="40" max="40" width="23" style="105" customWidth="1"/>
    <col min="41" max="41" width="60.83984375" style="160" customWidth="1"/>
    <col min="42" max="45" width="18.83984375" style="134" customWidth="1"/>
    <col min="46" max="16384" width="8.83984375" style="105"/>
  </cols>
  <sheetData>
    <row r="1" spans="1:45" ht="24" customHeight="1" x14ac:dyDescent="0.85">
      <c r="A1" s="103"/>
      <c r="B1" s="217" t="s">
        <v>98</v>
      </c>
      <c r="C1" s="217"/>
      <c r="D1" s="217"/>
      <c r="E1" s="206" t="s">
        <v>22</v>
      </c>
      <c r="F1" s="207"/>
      <c r="G1" s="207"/>
      <c r="H1" s="207"/>
      <c r="I1" s="208"/>
      <c r="J1" s="104"/>
      <c r="K1" s="206" t="s">
        <v>14</v>
      </c>
      <c r="L1" s="207"/>
      <c r="M1" s="207"/>
      <c r="N1" s="207"/>
      <c r="O1" s="208"/>
      <c r="P1" s="104"/>
      <c r="Q1" s="206" t="s">
        <v>12</v>
      </c>
      <c r="R1" s="207"/>
      <c r="S1" s="207"/>
      <c r="T1" s="207"/>
      <c r="U1" s="208"/>
      <c r="V1" s="104"/>
      <c r="W1" s="206" t="s">
        <v>19</v>
      </c>
      <c r="X1" s="207"/>
      <c r="Y1" s="207"/>
      <c r="Z1" s="207"/>
      <c r="AA1" s="208"/>
      <c r="AC1" s="206" t="s">
        <v>27</v>
      </c>
      <c r="AD1" s="207"/>
      <c r="AE1" s="207"/>
      <c r="AF1" s="207"/>
      <c r="AG1" s="208"/>
      <c r="AI1" s="206" t="s">
        <v>13</v>
      </c>
      <c r="AJ1" s="207"/>
      <c r="AK1" s="207"/>
      <c r="AL1" s="207"/>
      <c r="AM1" s="208"/>
      <c r="AO1" s="206" t="s">
        <v>11</v>
      </c>
      <c r="AP1" s="207"/>
      <c r="AQ1" s="207"/>
      <c r="AR1" s="207"/>
      <c r="AS1" s="208"/>
    </row>
    <row r="2" spans="1:45" ht="46.2" x14ac:dyDescent="0.85">
      <c r="A2" s="106" t="s">
        <v>65</v>
      </c>
      <c r="B2" s="107" t="s">
        <v>96</v>
      </c>
      <c r="C2" s="108" t="s">
        <v>115</v>
      </c>
      <c r="D2" s="109" t="s">
        <v>97</v>
      </c>
      <c r="E2" s="110" t="s">
        <v>119</v>
      </c>
      <c r="F2" s="111" t="s">
        <v>143</v>
      </c>
      <c r="G2" s="111" t="s">
        <v>145</v>
      </c>
      <c r="H2" s="112" t="s">
        <v>146</v>
      </c>
      <c r="I2" s="113" t="s">
        <v>144</v>
      </c>
      <c r="J2" s="114"/>
      <c r="K2" s="110" t="s">
        <v>119</v>
      </c>
      <c r="L2" s="111" t="s">
        <v>143</v>
      </c>
      <c r="M2" s="111" t="s">
        <v>145</v>
      </c>
      <c r="N2" s="112" t="s">
        <v>146</v>
      </c>
      <c r="O2" s="113" t="s">
        <v>144</v>
      </c>
      <c r="P2" s="114"/>
      <c r="Q2" s="110" t="s">
        <v>119</v>
      </c>
      <c r="R2" s="111" t="s">
        <v>143</v>
      </c>
      <c r="S2" s="111" t="s">
        <v>145</v>
      </c>
      <c r="T2" s="112" t="s">
        <v>146</v>
      </c>
      <c r="U2" s="113" t="s">
        <v>144</v>
      </c>
      <c r="V2" s="114"/>
      <c r="W2" s="110" t="s">
        <v>119</v>
      </c>
      <c r="X2" s="111" t="s">
        <v>143</v>
      </c>
      <c r="Y2" s="111" t="s">
        <v>145</v>
      </c>
      <c r="Z2" s="112" t="s">
        <v>146</v>
      </c>
      <c r="AA2" s="113" t="s">
        <v>144</v>
      </c>
      <c r="AC2" s="110" t="s">
        <v>119</v>
      </c>
      <c r="AD2" s="111" t="s">
        <v>143</v>
      </c>
      <c r="AE2" s="111" t="s">
        <v>145</v>
      </c>
      <c r="AF2" s="112" t="s">
        <v>146</v>
      </c>
      <c r="AG2" s="113" t="s">
        <v>144</v>
      </c>
      <c r="AI2" s="110" t="s">
        <v>119</v>
      </c>
      <c r="AJ2" s="111" t="s">
        <v>143</v>
      </c>
      <c r="AK2" s="111" t="s">
        <v>145</v>
      </c>
      <c r="AL2" s="112" t="s">
        <v>146</v>
      </c>
      <c r="AM2" s="113" t="s">
        <v>144</v>
      </c>
      <c r="AO2" s="110" t="s">
        <v>119</v>
      </c>
      <c r="AP2" s="111" t="s">
        <v>143</v>
      </c>
      <c r="AQ2" s="111" t="s">
        <v>145</v>
      </c>
      <c r="AR2" s="112" t="s">
        <v>146</v>
      </c>
      <c r="AS2" s="113" t="s">
        <v>144</v>
      </c>
    </row>
    <row r="3" spans="1:45" ht="115.15" customHeight="1" x14ac:dyDescent="0.85">
      <c r="A3" s="115" t="s">
        <v>1</v>
      </c>
      <c r="B3" s="116" t="s">
        <v>136</v>
      </c>
      <c r="C3" s="116" t="s">
        <v>137</v>
      </c>
      <c r="D3" s="117" t="s">
        <v>138</v>
      </c>
      <c r="E3" s="102" t="s">
        <v>142</v>
      </c>
      <c r="F3" s="118">
        <f>IF(ISBLANK(VLOOKUP(E$1,'All Species Scores'!$B:$S,2,FALSE)),"",VLOOKUP(E$1,'All Species Scores'!$B:$S,2,FALSE))</f>
        <v>1</v>
      </c>
      <c r="G3" s="116">
        <v>2</v>
      </c>
      <c r="H3" s="116">
        <v>1</v>
      </c>
      <c r="I3" s="119">
        <v>1</v>
      </c>
      <c r="J3" s="120"/>
      <c r="K3" s="102" t="s">
        <v>126</v>
      </c>
      <c r="L3" s="118">
        <v>1</v>
      </c>
      <c r="M3" s="116">
        <v>1</v>
      </c>
      <c r="N3" s="116">
        <v>1</v>
      </c>
      <c r="O3" s="119">
        <v>1</v>
      </c>
      <c r="P3" s="120"/>
      <c r="Q3" s="102" t="s">
        <v>130</v>
      </c>
      <c r="R3" s="118">
        <v>1</v>
      </c>
      <c r="S3" s="116">
        <v>1</v>
      </c>
      <c r="T3" s="116">
        <v>1</v>
      </c>
      <c r="U3" s="119">
        <v>1</v>
      </c>
      <c r="V3" s="120"/>
      <c r="W3" s="102" t="s">
        <v>125</v>
      </c>
      <c r="X3" s="118">
        <v>1</v>
      </c>
      <c r="Y3" s="116">
        <v>1</v>
      </c>
      <c r="Z3" s="116">
        <v>1</v>
      </c>
      <c r="AA3" s="119">
        <v>1</v>
      </c>
      <c r="AC3" s="102" t="s">
        <v>170</v>
      </c>
      <c r="AD3" s="118">
        <v>1</v>
      </c>
      <c r="AE3" s="116">
        <v>1</v>
      </c>
      <c r="AF3" s="116">
        <v>1</v>
      </c>
      <c r="AG3" s="119">
        <v>1</v>
      </c>
      <c r="AI3" s="102" t="s">
        <v>179</v>
      </c>
      <c r="AJ3" s="107">
        <v>1</v>
      </c>
      <c r="AK3" s="116"/>
      <c r="AL3" s="116"/>
      <c r="AM3" s="119"/>
      <c r="AO3" s="102" t="s">
        <v>181</v>
      </c>
      <c r="AP3" s="108">
        <v>2</v>
      </c>
      <c r="AQ3" s="116"/>
      <c r="AR3" s="116"/>
      <c r="AS3" s="119"/>
    </row>
    <row r="4" spans="1:45" ht="145" customHeight="1" x14ac:dyDescent="0.85">
      <c r="A4" s="115" t="s">
        <v>2</v>
      </c>
      <c r="B4" s="116" t="s">
        <v>139</v>
      </c>
      <c r="C4" s="116" t="s">
        <v>140</v>
      </c>
      <c r="D4" s="117" t="s">
        <v>141</v>
      </c>
      <c r="E4" s="102" t="s">
        <v>132</v>
      </c>
      <c r="F4" s="118">
        <f>IF(ISBLANK(VLOOKUP(E$1,'All Species Scores'!$B:$S,3,FALSE)),"",VLOOKUP(E$1,'All Species Scores'!$B:$S,3,FALSE))</f>
        <v>3</v>
      </c>
      <c r="G4" s="116">
        <v>3</v>
      </c>
      <c r="H4" s="121">
        <v>3</v>
      </c>
      <c r="I4" s="122">
        <v>3</v>
      </c>
      <c r="J4" s="120"/>
      <c r="K4" s="102" t="s">
        <v>127</v>
      </c>
      <c r="L4" s="118">
        <v>2</v>
      </c>
      <c r="M4" s="116">
        <v>2</v>
      </c>
      <c r="N4" s="121">
        <v>2</v>
      </c>
      <c r="O4" s="122">
        <v>2</v>
      </c>
      <c r="P4" s="120"/>
      <c r="Q4" s="102" t="s">
        <v>131</v>
      </c>
      <c r="R4" s="118"/>
      <c r="S4" s="116"/>
      <c r="T4" s="121"/>
      <c r="U4" s="122"/>
      <c r="V4" s="120"/>
      <c r="W4" s="102" t="s">
        <v>163</v>
      </c>
      <c r="X4" s="118">
        <v>2</v>
      </c>
      <c r="Y4" s="116">
        <v>2</v>
      </c>
      <c r="Z4" s="121">
        <v>2</v>
      </c>
      <c r="AA4" s="122">
        <v>2</v>
      </c>
      <c r="AC4" s="102" t="s">
        <v>124</v>
      </c>
      <c r="AD4" s="118">
        <v>3</v>
      </c>
      <c r="AE4" s="116">
        <v>3</v>
      </c>
      <c r="AF4" s="121">
        <v>3</v>
      </c>
      <c r="AG4" s="122">
        <v>3</v>
      </c>
      <c r="AI4" s="102" t="s">
        <v>180</v>
      </c>
      <c r="AJ4" s="107">
        <v>1</v>
      </c>
      <c r="AK4" s="116"/>
      <c r="AL4" s="121"/>
      <c r="AM4" s="122"/>
      <c r="AO4" s="102" t="s">
        <v>183</v>
      </c>
      <c r="AP4" s="109">
        <v>3</v>
      </c>
      <c r="AQ4" s="116"/>
      <c r="AR4" s="121"/>
      <c r="AS4" s="122"/>
    </row>
    <row r="5" spans="1:45" s="128" customFormat="1" ht="51" customHeight="1" thickBot="1" x14ac:dyDescent="0.9">
      <c r="A5" s="123" t="s">
        <v>67</v>
      </c>
      <c r="B5" s="218"/>
      <c r="C5" s="218"/>
      <c r="D5" s="218"/>
      <c r="E5" s="124"/>
      <c r="F5" s="125">
        <f>AVERAGE(F3:F4)</f>
        <v>2</v>
      </c>
      <c r="G5" s="126">
        <f>AVERAGE(G3:G4)</f>
        <v>2.5</v>
      </c>
      <c r="H5" s="126">
        <f>AVERAGE(H3:H4)</f>
        <v>2</v>
      </c>
      <c r="I5" s="127">
        <f>AVERAGE(I3:I4)</f>
        <v>2</v>
      </c>
      <c r="J5" s="114"/>
      <c r="K5" s="124"/>
      <c r="L5" s="125">
        <f>AVERAGE(L3:L4)</f>
        <v>1.5</v>
      </c>
      <c r="M5" s="126">
        <f>AVERAGE(M3:M4)</f>
        <v>1.5</v>
      </c>
      <c r="N5" s="126">
        <f>AVERAGE(N3:N4)</f>
        <v>1.5</v>
      </c>
      <c r="O5" s="127">
        <f>AVERAGE(O3:O4)</f>
        <v>1.5</v>
      </c>
      <c r="P5" s="114"/>
      <c r="Q5" s="124"/>
      <c r="R5" s="125">
        <f>AVERAGE(R3:R4)</f>
        <v>1</v>
      </c>
      <c r="S5" s="126">
        <f>AVERAGE(S3:S4)</f>
        <v>1</v>
      </c>
      <c r="T5" s="126">
        <f>AVERAGE(T3:T4)</f>
        <v>1</v>
      </c>
      <c r="U5" s="127">
        <f>AVERAGE(U3:U4)</f>
        <v>1</v>
      </c>
      <c r="V5" s="114"/>
      <c r="W5" s="124"/>
      <c r="X5" s="125">
        <f>AVERAGE(X3:X4)</f>
        <v>1.5</v>
      </c>
      <c r="Y5" s="126">
        <f>AVERAGE(Y3:Y4)</f>
        <v>1.5</v>
      </c>
      <c r="Z5" s="126">
        <f>AVERAGE(Z3:Z4)</f>
        <v>1.5</v>
      </c>
      <c r="AA5" s="127">
        <f>AVERAGE(AA3:AA4)</f>
        <v>1.5</v>
      </c>
      <c r="AC5" s="124"/>
      <c r="AD5" s="125">
        <f>AVERAGE(AD3:AD4)</f>
        <v>2</v>
      </c>
      <c r="AE5" s="126">
        <f>AVERAGE(AE3:AE4)</f>
        <v>2</v>
      </c>
      <c r="AF5" s="126">
        <f>AVERAGE(AF3:AF4)</f>
        <v>2</v>
      </c>
      <c r="AG5" s="127">
        <f>AVERAGE(AG3:AG4)</f>
        <v>2</v>
      </c>
      <c r="AI5" s="124"/>
      <c r="AJ5" s="125">
        <f>AVERAGE(AJ3:AJ4)</f>
        <v>1</v>
      </c>
      <c r="AK5" s="126" t="e">
        <f>AVERAGE(AK3:AK4)</f>
        <v>#DIV/0!</v>
      </c>
      <c r="AL5" s="126" t="e">
        <f>AVERAGE(AL3:AL4)</f>
        <v>#DIV/0!</v>
      </c>
      <c r="AM5" s="127" t="e">
        <f>AVERAGE(AM3:AM4)</f>
        <v>#DIV/0!</v>
      </c>
      <c r="AO5" s="124"/>
      <c r="AP5" s="125">
        <f>AVERAGE(AP3:AP4)</f>
        <v>2.5</v>
      </c>
      <c r="AQ5" s="126" t="e">
        <f>AVERAGE(AQ3:AQ4)</f>
        <v>#DIV/0!</v>
      </c>
      <c r="AR5" s="126" t="e">
        <f>AVERAGE(AR3:AR4)</f>
        <v>#DIV/0!</v>
      </c>
      <c r="AS5" s="127" t="e">
        <f>AVERAGE(AS3:AS4)</f>
        <v>#DIV/0!</v>
      </c>
    </row>
    <row r="6" spans="1:45" ht="69.3" x14ac:dyDescent="0.85">
      <c r="A6" s="129" t="s">
        <v>68</v>
      </c>
      <c r="B6" s="107" t="s">
        <v>96</v>
      </c>
      <c r="C6" s="108" t="s">
        <v>115</v>
      </c>
      <c r="D6" s="109" t="s">
        <v>97</v>
      </c>
      <c r="E6" s="130" t="s">
        <v>119</v>
      </c>
      <c r="F6" s="131" t="s">
        <v>143</v>
      </c>
      <c r="G6" s="132" t="s">
        <v>145</v>
      </c>
      <c r="H6" s="132" t="s">
        <v>146</v>
      </c>
      <c r="I6" s="133" t="s">
        <v>144</v>
      </c>
      <c r="K6" s="130" t="s">
        <v>119</v>
      </c>
      <c r="L6" s="131" t="s">
        <v>143</v>
      </c>
      <c r="M6" s="132" t="s">
        <v>145</v>
      </c>
      <c r="N6" s="132" t="s">
        <v>146</v>
      </c>
      <c r="O6" s="133" t="s">
        <v>144</v>
      </c>
      <c r="P6" s="134"/>
      <c r="Q6" s="130" t="s">
        <v>119</v>
      </c>
      <c r="R6" s="131" t="s">
        <v>143</v>
      </c>
      <c r="S6" s="132" t="s">
        <v>145</v>
      </c>
      <c r="T6" s="132" t="s">
        <v>146</v>
      </c>
      <c r="U6" s="133" t="s">
        <v>144</v>
      </c>
      <c r="V6" s="134"/>
      <c r="W6" s="130" t="s">
        <v>119</v>
      </c>
      <c r="X6" s="131" t="s">
        <v>143</v>
      </c>
      <c r="Y6" s="132" t="s">
        <v>145</v>
      </c>
      <c r="Z6" s="132" t="s">
        <v>146</v>
      </c>
      <c r="AA6" s="133" t="s">
        <v>144</v>
      </c>
      <c r="AC6" s="130" t="s">
        <v>119</v>
      </c>
      <c r="AD6" s="131" t="s">
        <v>143</v>
      </c>
      <c r="AE6" s="132" t="s">
        <v>145</v>
      </c>
      <c r="AF6" s="132" t="s">
        <v>146</v>
      </c>
      <c r="AG6" s="133" t="s">
        <v>144</v>
      </c>
      <c r="AI6" s="130" t="s">
        <v>119</v>
      </c>
      <c r="AJ6" s="131" t="s">
        <v>143</v>
      </c>
      <c r="AK6" s="132" t="s">
        <v>145</v>
      </c>
      <c r="AL6" s="132" t="s">
        <v>146</v>
      </c>
      <c r="AM6" s="133" t="s">
        <v>144</v>
      </c>
      <c r="AO6" s="130" t="s">
        <v>119</v>
      </c>
      <c r="AP6" s="131" t="s">
        <v>143</v>
      </c>
      <c r="AQ6" s="132" t="s">
        <v>145</v>
      </c>
      <c r="AR6" s="132" t="s">
        <v>146</v>
      </c>
      <c r="AS6" s="133" t="s">
        <v>144</v>
      </c>
    </row>
    <row r="7" spans="1:45" ht="348.6" customHeight="1" x14ac:dyDescent="0.85">
      <c r="A7" s="135" t="s">
        <v>57</v>
      </c>
      <c r="B7" s="136" t="s">
        <v>63</v>
      </c>
      <c r="C7" s="136" t="s">
        <v>64</v>
      </c>
      <c r="D7" s="137" t="s">
        <v>62</v>
      </c>
      <c r="E7" s="161" t="s">
        <v>147</v>
      </c>
      <c r="F7" s="162">
        <v>1</v>
      </c>
      <c r="G7" s="163">
        <v>2</v>
      </c>
      <c r="H7" s="163">
        <v>1</v>
      </c>
      <c r="I7" s="122">
        <v>1</v>
      </c>
      <c r="J7" s="138"/>
      <c r="K7" s="161" t="s">
        <v>154</v>
      </c>
      <c r="L7" s="162">
        <v>2</v>
      </c>
      <c r="M7" s="163">
        <v>3</v>
      </c>
      <c r="N7" s="163">
        <v>2</v>
      </c>
      <c r="O7" s="122">
        <v>3</v>
      </c>
      <c r="P7" s="138"/>
      <c r="Q7" s="161" t="s">
        <v>160</v>
      </c>
      <c r="R7" s="162">
        <v>1</v>
      </c>
      <c r="S7" s="163">
        <v>1</v>
      </c>
      <c r="T7" s="163">
        <v>1</v>
      </c>
      <c r="U7" s="122">
        <v>1</v>
      </c>
      <c r="V7" s="138"/>
      <c r="W7" s="161" t="s">
        <v>164</v>
      </c>
      <c r="X7" s="162">
        <v>3</v>
      </c>
      <c r="Y7" s="163">
        <v>3</v>
      </c>
      <c r="Z7" s="163">
        <v>3</v>
      </c>
      <c r="AA7" s="122">
        <v>3</v>
      </c>
      <c r="AC7" s="161" t="s">
        <v>171</v>
      </c>
      <c r="AD7" s="162">
        <v>3</v>
      </c>
      <c r="AE7" s="163">
        <v>3</v>
      </c>
      <c r="AF7" s="163">
        <v>3</v>
      </c>
      <c r="AG7" s="122">
        <v>3</v>
      </c>
      <c r="AI7" s="161" t="s">
        <v>182</v>
      </c>
      <c r="AJ7" s="107">
        <v>1</v>
      </c>
      <c r="AK7" s="163"/>
      <c r="AL7" s="163"/>
      <c r="AM7" s="122"/>
      <c r="AO7" s="161" t="s">
        <v>192</v>
      </c>
      <c r="AP7" s="109">
        <v>3</v>
      </c>
      <c r="AQ7" s="163"/>
      <c r="AR7" s="163"/>
      <c r="AS7" s="122"/>
    </row>
    <row r="8" spans="1:45" ht="219.6" x14ac:dyDescent="0.85">
      <c r="A8" s="135" t="s">
        <v>58</v>
      </c>
      <c r="B8" s="116" t="s">
        <v>196</v>
      </c>
      <c r="C8" s="116" t="s">
        <v>197</v>
      </c>
      <c r="D8" s="117" t="s">
        <v>198</v>
      </c>
      <c r="E8" s="102" t="s">
        <v>148</v>
      </c>
      <c r="F8" s="164">
        <v>1</v>
      </c>
      <c r="G8" s="121">
        <v>1</v>
      </c>
      <c r="H8" s="121">
        <v>1</v>
      </c>
      <c r="I8" s="122">
        <v>1</v>
      </c>
      <c r="J8" s="120"/>
      <c r="K8" s="102" t="s">
        <v>155</v>
      </c>
      <c r="L8" s="164">
        <v>3</v>
      </c>
      <c r="M8" s="121">
        <v>3</v>
      </c>
      <c r="N8" s="121">
        <v>3</v>
      </c>
      <c r="O8" s="122">
        <v>3</v>
      </c>
      <c r="P8" s="120"/>
      <c r="Q8" s="102" t="s">
        <v>129</v>
      </c>
      <c r="R8" s="164">
        <v>3</v>
      </c>
      <c r="S8" s="121">
        <v>3</v>
      </c>
      <c r="T8" s="121">
        <v>3</v>
      </c>
      <c r="U8" s="122">
        <v>3</v>
      </c>
      <c r="V8" s="120"/>
      <c r="W8" s="102" t="s">
        <v>178</v>
      </c>
      <c r="X8" s="164">
        <v>3</v>
      </c>
      <c r="Y8" s="121">
        <v>3</v>
      </c>
      <c r="Z8" s="121">
        <v>2</v>
      </c>
      <c r="AA8" s="204">
        <v>2</v>
      </c>
      <c r="AC8" s="102" t="s">
        <v>172</v>
      </c>
      <c r="AD8" s="164">
        <v>3</v>
      </c>
      <c r="AE8" s="121">
        <v>3</v>
      </c>
      <c r="AF8" s="121">
        <v>3</v>
      </c>
      <c r="AG8" s="122">
        <v>3</v>
      </c>
      <c r="AI8" s="102" t="s">
        <v>195</v>
      </c>
      <c r="AJ8" s="107">
        <v>1</v>
      </c>
      <c r="AK8" s="121"/>
      <c r="AL8" s="121"/>
      <c r="AM8" s="122"/>
      <c r="AO8" s="102" t="s">
        <v>199</v>
      </c>
      <c r="AP8" s="107">
        <v>1</v>
      </c>
      <c r="AQ8" s="121"/>
      <c r="AR8" s="121"/>
      <c r="AS8" s="122"/>
    </row>
    <row r="9" spans="1:45" ht="93.6" customHeight="1" x14ac:dyDescent="0.85">
      <c r="A9" s="213" t="s">
        <v>70</v>
      </c>
      <c r="B9" s="116" t="s">
        <v>83</v>
      </c>
      <c r="C9" s="116" t="s">
        <v>91</v>
      </c>
      <c r="D9" s="117" t="s">
        <v>90</v>
      </c>
      <c r="E9" s="102" t="s">
        <v>149</v>
      </c>
      <c r="F9" s="215">
        <v>3</v>
      </c>
      <c r="G9" s="216">
        <v>3</v>
      </c>
      <c r="H9" s="216">
        <v>3</v>
      </c>
      <c r="I9" s="211">
        <v>2</v>
      </c>
      <c r="J9" s="120"/>
      <c r="K9" s="102" t="s">
        <v>156</v>
      </c>
      <c r="L9" s="209">
        <v>1</v>
      </c>
      <c r="M9" s="209">
        <v>1</v>
      </c>
      <c r="N9" s="209">
        <v>1</v>
      </c>
      <c r="O9" s="211">
        <v>1</v>
      </c>
      <c r="P9" s="120"/>
      <c r="Q9" s="102" t="s">
        <v>161</v>
      </c>
      <c r="R9" s="228">
        <v>2</v>
      </c>
      <c r="S9" s="209">
        <v>2</v>
      </c>
      <c r="T9" s="209">
        <v>2</v>
      </c>
      <c r="U9" s="211">
        <v>2</v>
      </c>
      <c r="V9" s="120"/>
      <c r="W9" s="102" t="s">
        <v>165</v>
      </c>
      <c r="X9" s="228">
        <v>2</v>
      </c>
      <c r="Y9" s="209">
        <v>3</v>
      </c>
      <c r="Z9" s="209">
        <v>2</v>
      </c>
      <c r="AA9" s="211">
        <v>2</v>
      </c>
      <c r="AC9" s="102" t="s">
        <v>173</v>
      </c>
      <c r="AD9" s="209">
        <v>1</v>
      </c>
      <c r="AE9" s="209">
        <v>1</v>
      </c>
      <c r="AF9" s="209">
        <v>1</v>
      </c>
      <c r="AG9" s="211">
        <v>1</v>
      </c>
      <c r="AI9" s="102" t="s">
        <v>184</v>
      </c>
      <c r="AJ9" s="107">
        <v>1</v>
      </c>
      <c r="AK9" s="209"/>
      <c r="AL9" s="209"/>
      <c r="AM9" s="211"/>
      <c r="AO9" s="102" t="s">
        <v>185</v>
      </c>
      <c r="AP9" s="108">
        <v>2</v>
      </c>
      <c r="AQ9" s="209"/>
      <c r="AR9" s="209"/>
      <c r="AS9" s="211"/>
    </row>
    <row r="10" spans="1:45" ht="123" customHeight="1" x14ac:dyDescent="0.85">
      <c r="A10" s="214"/>
      <c r="B10" s="116" t="s">
        <v>92</v>
      </c>
      <c r="C10" s="116" t="s">
        <v>93</v>
      </c>
      <c r="D10" s="117" t="s">
        <v>94</v>
      </c>
      <c r="E10" s="102" t="s">
        <v>150</v>
      </c>
      <c r="F10" s="215"/>
      <c r="G10" s="216"/>
      <c r="H10" s="216"/>
      <c r="I10" s="212"/>
      <c r="J10" s="139"/>
      <c r="K10" s="102" t="s">
        <v>157</v>
      </c>
      <c r="L10" s="210"/>
      <c r="M10" s="210"/>
      <c r="N10" s="210"/>
      <c r="O10" s="212"/>
      <c r="P10" s="139"/>
      <c r="Q10" s="102" t="s">
        <v>162</v>
      </c>
      <c r="R10" s="229"/>
      <c r="S10" s="210"/>
      <c r="T10" s="210"/>
      <c r="U10" s="212"/>
      <c r="V10" s="139"/>
      <c r="W10" s="102" t="s">
        <v>166</v>
      </c>
      <c r="X10" s="229"/>
      <c r="Y10" s="210"/>
      <c r="Z10" s="210"/>
      <c r="AA10" s="212"/>
      <c r="AC10" s="102" t="s">
        <v>174</v>
      </c>
      <c r="AD10" s="210"/>
      <c r="AE10" s="210"/>
      <c r="AF10" s="210"/>
      <c r="AG10" s="212"/>
      <c r="AI10" s="102" t="s">
        <v>187</v>
      </c>
      <c r="AJ10" s="108">
        <v>2</v>
      </c>
      <c r="AK10" s="210"/>
      <c r="AL10" s="210"/>
      <c r="AM10" s="212"/>
      <c r="AO10" s="102" t="s">
        <v>186</v>
      </c>
      <c r="AP10" s="108">
        <v>2</v>
      </c>
      <c r="AQ10" s="210"/>
      <c r="AR10" s="210"/>
      <c r="AS10" s="212"/>
    </row>
    <row r="11" spans="1:45" ht="141.6" customHeight="1" thickBot="1" x14ac:dyDescent="0.9">
      <c r="A11" s="135" t="s">
        <v>7</v>
      </c>
      <c r="B11" s="116" t="s">
        <v>88</v>
      </c>
      <c r="C11" s="116" t="s">
        <v>87</v>
      </c>
      <c r="D11" s="117" t="s">
        <v>86</v>
      </c>
      <c r="E11" s="102" t="s">
        <v>133</v>
      </c>
      <c r="F11" s="164">
        <v>1</v>
      </c>
      <c r="G11" s="121">
        <v>1</v>
      </c>
      <c r="H11" s="121">
        <v>1</v>
      </c>
      <c r="I11" s="122">
        <v>1</v>
      </c>
      <c r="J11" s="120"/>
      <c r="K11" s="102" t="s">
        <v>158</v>
      </c>
      <c r="L11" s="164">
        <v>3</v>
      </c>
      <c r="M11" s="121">
        <v>3</v>
      </c>
      <c r="N11" s="121">
        <v>3</v>
      </c>
      <c r="O11" s="122">
        <v>3</v>
      </c>
      <c r="P11" s="120"/>
      <c r="Q11" s="102" t="s">
        <v>134</v>
      </c>
      <c r="R11" s="178">
        <v>3</v>
      </c>
      <c r="S11" s="169">
        <v>3</v>
      </c>
      <c r="T11" s="169">
        <v>3</v>
      </c>
      <c r="U11" s="122">
        <v>3</v>
      </c>
      <c r="V11" s="120"/>
      <c r="W11" s="102" t="s">
        <v>167</v>
      </c>
      <c r="X11" s="178">
        <v>1</v>
      </c>
      <c r="Y11" s="169">
        <v>1</v>
      </c>
      <c r="Z11" s="169">
        <v>1</v>
      </c>
      <c r="AA11" s="122">
        <v>1</v>
      </c>
      <c r="AC11" s="102" t="s">
        <v>175</v>
      </c>
      <c r="AD11" s="178">
        <v>1</v>
      </c>
      <c r="AE11" s="169">
        <v>1</v>
      </c>
      <c r="AF11" s="169">
        <v>1</v>
      </c>
      <c r="AG11" s="122">
        <v>1</v>
      </c>
      <c r="AI11" s="102" t="s">
        <v>193</v>
      </c>
      <c r="AJ11" s="205">
        <v>3</v>
      </c>
      <c r="AK11" s="169"/>
      <c r="AL11" s="169"/>
      <c r="AM11" s="122"/>
      <c r="AO11" s="102" t="s">
        <v>194</v>
      </c>
      <c r="AP11" s="108">
        <v>2</v>
      </c>
      <c r="AQ11" s="169"/>
      <c r="AR11" s="169"/>
      <c r="AS11" s="122"/>
    </row>
    <row r="12" spans="1:45" ht="219.6" customHeight="1" thickBot="1" x14ac:dyDescent="0.9">
      <c r="A12" s="140" t="s">
        <v>59</v>
      </c>
      <c r="B12" s="116" t="s">
        <v>120</v>
      </c>
      <c r="C12" s="116" t="s">
        <v>121</v>
      </c>
      <c r="D12" s="117" t="s">
        <v>122</v>
      </c>
      <c r="E12" s="102" t="s">
        <v>177</v>
      </c>
      <c r="F12" s="164">
        <v>3</v>
      </c>
      <c r="G12" s="121">
        <v>3</v>
      </c>
      <c r="H12" s="121">
        <v>3</v>
      </c>
      <c r="I12" s="122">
        <v>3</v>
      </c>
      <c r="J12" s="120"/>
      <c r="K12" s="102" t="s">
        <v>159</v>
      </c>
      <c r="L12" s="170">
        <v>2</v>
      </c>
      <c r="M12" s="171">
        <v>2</v>
      </c>
      <c r="N12" s="171">
        <v>2</v>
      </c>
      <c r="O12" s="122">
        <v>2</v>
      </c>
      <c r="P12" s="120"/>
      <c r="Q12" s="102" t="s">
        <v>135</v>
      </c>
      <c r="R12" s="162">
        <v>2</v>
      </c>
      <c r="S12" s="163">
        <v>2</v>
      </c>
      <c r="T12" s="163">
        <v>2</v>
      </c>
      <c r="U12" s="180">
        <v>2</v>
      </c>
      <c r="V12" s="120"/>
      <c r="W12" s="102" t="s">
        <v>168</v>
      </c>
      <c r="X12" s="162">
        <v>3</v>
      </c>
      <c r="Y12" s="163">
        <v>3</v>
      </c>
      <c r="Z12" s="163">
        <v>3</v>
      </c>
      <c r="AA12" s="180">
        <v>3</v>
      </c>
      <c r="AC12" s="179" t="s">
        <v>176</v>
      </c>
      <c r="AD12" s="163">
        <v>2</v>
      </c>
      <c r="AE12" s="163">
        <v>1</v>
      </c>
      <c r="AF12" s="163">
        <v>2</v>
      </c>
      <c r="AG12" s="180">
        <v>1</v>
      </c>
      <c r="AI12" s="179" t="s">
        <v>188</v>
      </c>
      <c r="AJ12" s="205">
        <v>3</v>
      </c>
      <c r="AK12" s="163"/>
      <c r="AL12" s="163"/>
      <c r="AM12" s="180"/>
      <c r="AO12" s="179" t="s">
        <v>189</v>
      </c>
      <c r="AP12" s="205">
        <v>3</v>
      </c>
      <c r="AQ12" s="163"/>
      <c r="AR12" s="163"/>
      <c r="AS12" s="180"/>
    </row>
    <row r="13" spans="1:45" s="128" customFormat="1" ht="44.5" customHeight="1" x14ac:dyDescent="0.85">
      <c r="A13" s="141" t="s">
        <v>69</v>
      </c>
      <c r="B13" s="219"/>
      <c r="C13" s="219"/>
      <c r="D13" s="219"/>
      <c r="E13" s="142"/>
      <c r="F13" s="143">
        <f>AVERAGE(F7:F12)</f>
        <v>1.8</v>
      </c>
      <c r="G13" s="144">
        <f t="shared" ref="G13:I13" si="0">AVERAGE(G7:G12)</f>
        <v>2</v>
      </c>
      <c r="H13" s="144">
        <f t="shared" si="0"/>
        <v>1.8</v>
      </c>
      <c r="I13" s="145">
        <f t="shared" si="0"/>
        <v>1.6</v>
      </c>
      <c r="J13" s="114"/>
      <c r="K13" s="142"/>
      <c r="L13" s="173">
        <f>AVERAGE(L7:L12)</f>
        <v>2.2000000000000002</v>
      </c>
      <c r="M13" s="174">
        <f t="shared" ref="M13" si="1">AVERAGE(M7:M12)</f>
        <v>2.4</v>
      </c>
      <c r="N13" s="174">
        <f t="shared" ref="N13" si="2">AVERAGE(N7:N12)</f>
        <v>2.2000000000000002</v>
      </c>
      <c r="O13" s="175">
        <f t="shared" ref="O13" si="3">AVERAGE(O7:O12)</f>
        <v>2.4</v>
      </c>
      <c r="P13" s="114"/>
      <c r="Q13" s="142"/>
      <c r="R13" s="146">
        <f>AVERAGE(R7:R12)</f>
        <v>2.2000000000000002</v>
      </c>
      <c r="S13" s="147">
        <f t="shared" ref="S13" si="4">AVERAGE(S7:S12)</f>
        <v>2.2000000000000002</v>
      </c>
      <c r="T13" s="147">
        <f t="shared" ref="T13" si="5">AVERAGE(T7:T12)</f>
        <v>2.2000000000000002</v>
      </c>
      <c r="U13" s="145">
        <f t="shared" ref="U13" si="6">AVERAGE(U7:U12)</f>
        <v>2.2000000000000002</v>
      </c>
      <c r="V13" s="114"/>
      <c r="W13" s="142"/>
      <c r="X13" s="192">
        <f>AVERAGE(X7:X12)</f>
        <v>2.4</v>
      </c>
      <c r="Y13" s="193">
        <f t="shared" ref="Y13" si="7">AVERAGE(Y7:Y12)</f>
        <v>2.6</v>
      </c>
      <c r="Z13" s="193">
        <f t="shared" ref="Z13" si="8">AVERAGE(Z7:Z12)</f>
        <v>2.2000000000000002</v>
      </c>
      <c r="AA13" s="175">
        <f t="shared" ref="AA13" si="9">AVERAGE(AA7:AA12)</f>
        <v>2.2000000000000002</v>
      </c>
      <c r="AC13" s="142"/>
      <c r="AD13" s="192">
        <f>AVERAGE(AD7:AD12)</f>
        <v>2</v>
      </c>
      <c r="AE13" s="193">
        <f t="shared" ref="AE13" si="10">AVERAGE(AE7:AE12)</f>
        <v>1.8</v>
      </c>
      <c r="AF13" s="193">
        <f t="shared" ref="AF13" si="11">AVERAGE(AF7:AF12)</f>
        <v>2</v>
      </c>
      <c r="AG13" s="175">
        <f t="shared" ref="AG13" si="12">AVERAGE(AG7:AG12)</f>
        <v>1.8</v>
      </c>
      <c r="AI13" s="142"/>
      <c r="AJ13" s="192">
        <f>AVERAGE(AJ7:AJ12)</f>
        <v>1.8333333333333333</v>
      </c>
      <c r="AK13" s="193" t="e">
        <f t="shared" ref="AK13:AM13" si="13">AVERAGE(AK7:AK12)</f>
        <v>#DIV/0!</v>
      </c>
      <c r="AL13" s="193" t="e">
        <f t="shared" si="13"/>
        <v>#DIV/0!</v>
      </c>
      <c r="AM13" s="175" t="e">
        <f t="shared" si="13"/>
        <v>#DIV/0!</v>
      </c>
      <c r="AO13" s="142"/>
      <c r="AP13" s="192">
        <f>AVERAGE(AP7:AP12)</f>
        <v>2.1666666666666665</v>
      </c>
      <c r="AQ13" s="193" t="e">
        <f t="shared" ref="AQ13:AS13" si="14">AVERAGE(AQ7:AQ12)</f>
        <v>#DIV/0!</v>
      </c>
      <c r="AR13" s="193" t="e">
        <f t="shared" si="14"/>
        <v>#DIV/0!</v>
      </c>
      <c r="AS13" s="175" t="e">
        <f t="shared" si="14"/>
        <v>#DIV/0!</v>
      </c>
    </row>
    <row r="14" spans="1:45" ht="46.2" x14ac:dyDescent="0.85">
      <c r="A14" s="148" t="s">
        <v>84</v>
      </c>
      <c r="B14" s="226" t="s">
        <v>96</v>
      </c>
      <c r="C14" s="227"/>
      <c r="D14" s="227"/>
      <c r="E14" s="149" t="s">
        <v>119</v>
      </c>
      <c r="F14" s="150" t="s">
        <v>143</v>
      </c>
      <c r="G14" s="151" t="s">
        <v>145</v>
      </c>
      <c r="H14" s="151" t="s">
        <v>146</v>
      </c>
      <c r="I14" s="152" t="s">
        <v>144</v>
      </c>
      <c r="K14" s="149" t="s">
        <v>119</v>
      </c>
      <c r="L14" s="150" t="s">
        <v>143</v>
      </c>
      <c r="M14" s="151" t="s">
        <v>145</v>
      </c>
      <c r="N14" s="151" t="s">
        <v>146</v>
      </c>
      <c r="O14" s="152" t="s">
        <v>144</v>
      </c>
      <c r="P14" s="134"/>
      <c r="Q14" s="149" t="s">
        <v>119</v>
      </c>
      <c r="R14" s="150" t="s">
        <v>143</v>
      </c>
      <c r="S14" s="151" t="s">
        <v>145</v>
      </c>
      <c r="T14" s="151" t="s">
        <v>146</v>
      </c>
      <c r="U14" s="152" t="s">
        <v>144</v>
      </c>
      <c r="V14" s="134"/>
      <c r="W14" s="149" t="s">
        <v>119</v>
      </c>
      <c r="X14" s="150" t="s">
        <v>143</v>
      </c>
      <c r="Y14" s="151" t="s">
        <v>145</v>
      </c>
      <c r="Z14" s="151" t="s">
        <v>146</v>
      </c>
      <c r="AA14" s="152" t="s">
        <v>144</v>
      </c>
      <c r="AC14" s="149" t="s">
        <v>119</v>
      </c>
      <c r="AD14" s="150" t="s">
        <v>143</v>
      </c>
      <c r="AE14" s="151" t="s">
        <v>145</v>
      </c>
      <c r="AF14" s="151" t="s">
        <v>146</v>
      </c>
      <c r="AG14" s="152" t="s">
        <v>144</v>
      </c>
      <c r="AI14" s="149" t="s">
        <v>119</v>
      </c>
      <c r="AJ14" s="150" t="s">
        <v>143</v>
      </c>
      <c r="AK14" s="151" t="s">
        <v>145</v>
      </c>
      <c r="AL14" s="151" t="s">
        <v>146</v>
      </c>
      <c r="AM14" s="152" t="s">
        <v>144</v>
      </c>
      <c r="AO14" s="149" t="s">
        <v>119</v>
      </c>
      <c r="AP14" s="150" t="s">
        <v>143</v>
      </c>
      <c r="AQ14" s="151" t="s">
        <v>145</v>
      </c>
      <c r="AR14" s="151" t="s">
        <v>146</v>
      </c>
      <c r="AS14" s="152" t="s">
        <v>144</v>
      </c>
    </row>
    <row r="15" spans="1:45" ht="84" customHeight="1" x14ac:dyDescent="0.85">
      <c r="A15" s="153" t="s">
        <v>61</v>
      </c>
      <c r="B15" s="222" t="s">
        <v>151</v>
      </c>
      <c r="C15" s="223"/>
      <c r="D15" s="223"/>
      <c r="E15" s="166"/>
      <c r="F15" s="167" t="str">
        <f>IF(ISBLANK(VLOOKUP(E$1,'All Species Scores'!$B:$S,13,FALSE)),"",VLOOKUP(E$1,'All Species Scores'!$B:$S,13,FALSE))</f>
        <v/>
      </c>
      <c r="G15" s="167"/>
      <c r="H15" s="167"/>
      <c r="I15" s="165"/>
      <c r="J15" s="120"/>
      <c r="K15" s="172" t="s">
        <v>128</v>
      </c>
      <c r="L15" s="167"/>
      <c r="M15" s="167">
        <v>1</v>
      </c>
      <c r="N15" s="167"/>
      <c r="O15" s="165"/>
      <c r="P15" s="120"/>
      <c r="Q15" s="183"/>
      <c r="R15" s="181"/>
      <c r="S15" s="167"/>
      <c r="T15" s="167"/>
      <c r="U15" s="165"/>
      <c r="V15" s="134"/>
      <c r="W15" s="183"/>
      <c r="X15" s="181"/>
      <c r="Y15" s="167"/>
      <c r="Z15" s="167"/>
      <c r="AA15" s="165"/>
      <c r="AC15" s="166"/>
      <c r="AD15" s="167"/>
      <c r="AE15" s="167"/>
      <c r="AF15" s="167"/>
      <c r="AG15" s="165"/>
      <c r="AI15" s="166"/>
      <c r="AJ15" s="167"/>
      <c r="AK15" s="167"/>
      <c r="AL15" s="167"/>
      <c r="AM15" s="165"/>
      <c r="AO15" s="166"/>
      <c r="AP15" s="167"/>
      <c r="AQ15" s="167"/>
      <c r="AR15" s="167"/>
      <c r="AS15" s="165"/>
    </row>
    <row r="16" spans="1:45" ht="95.5" customHeight="1" x14ac:dyDescent="0.85">
      <c r="A16" s="153" t="s">
        <v>60</v>
      </c>
      <c r="B16" s="222" t="s">
        <v>152</v>
      </c>
      <c r="C16" s="223"/>
      <c r="D16" s="223"/>
      <c r="E16" s="168"/>
      <c r="F16" s="121" t="str">
        <f>IF(ISBLANK(VLOOKUP(E$1,'All Species Scores'!$B:$S,14,FALSE)),"",VLOOKUP(E$1,'All Species Scores'!$B:$S,14,FALSE))</f>
        <v/>
      </c>
      <c r="G16" s="121"/>
      <c r="H16" s="121"/>
      <c r="I16" s="122"/>
      <c r="K16" s="168"/>
      <c r="L16" s="121" t="str">
        <f>IF(ISBLANK(VLOOKUP(K$1,'All Species Scores'!$B:$S,14,FALSE)),"",VLOOKUP(K$1,'All Species Scores'!$B:$S,14,FALSE))</f>
        <v/>
      </c>
      <c r="M16" s="121"/>
      <c r="N16" s="121"/>
      <c r="O16" s="122"/>
      <c r="P16" s="134"/>
      <c r="Q16" s="183"/>
      <c r="R16" s="164">
        <v>1</v>
      </c>
      <c r="S16" s="121">
        <v>1</v>
      </c>
      <c r="T16" s="121">
        <v>1</v>
      </c>
      <c r="U16" s="122">
        <v>1</v>
      </c>
      <c r="V16" s="134"/>
      <c r="W16" s="183"/>
      <c r="X16" s="164"/>
      <c r="Y16" s="121"/>
      <c r="Z16" s="121"/>
      <c r="AA16" s="122"/>
      <c r="AC16" s="168"/>
      <c r="AD16" s="121"/>
      <c r="AE16" s="121"/>
      <c r="AF16" s="121"/>
      <c r="AG16" s="122"/>
      <c r="AI16" s="168"/>
      <c r="AJ16" s="121"/>
      <c r="AK16" s="121"/>
      <c r="AL16" s="121"/>
      <c r="AM16" s="122"/>
      <c r="AO16" s="168"/>
      <c r="AP16" s="121"/>
      <c r="AQ16" s="121"/>
      <c r="AR16" s="121"/>
      <c r="AS16" s="122"/>
    </row>
    <row r="17" spans="1:45" ht="93.6" customHeight="1" x14ac:dyDescent="0.85">
      <c r="A17" s="153" t="s">
        <v>111</v>
      </c>
      <c r="B17" s="224" t="s">
        <v>153</v>
      </c>
      <c r="C17" s="225"/>
      <c r="D17" s="225"/>
      <c r="E17" s="168"/>
      <c r="F17" s="121" t="str">
        <f>IF(ISBLANK(VLOOKUP(E$1,'All Species Scores'!$B:$S,15,FALSE)),"",VLOOKUP(E$1,'All Species Scores'!$B:$S,15,FALSE))</f>
        <v/>
      </c>
      <c r="G17" s="121"/>
      <c r="H17" s="121"/>
      <c r="I17" s="122"/>
      <c r="J17" s="120"/>
      <c r="K17" s="168"/>
      <c r="L17" s="121" t="str">
        <f>IF(ISBLANK(VLOOKUP(K$1,'All Species Scores'!$B:$S,15,FALSE)),"",VLOOKUP(K$1,'All Species Scores'!$B:$S,15,FALSE))</f>
        <v/>
      </c>
      <c r="M17" s="121"/>
      <c r="N17" s="121"/>
      <c r="O17" s="122"/>
      <c r="P17" s="120"/>
      <c r="Q17" s="183"/>
      <c r="R17" s="164" t="str">
        <f>IF(ISBLANK(VLOOKUP(Q$1,'All Species Scores'!$B:$S,15,FALSE)),"",VLOOKUP(Q$1,'All Species Scores'!$B:$S,15,FALSE))</f>
        <v/>
      </c>
      <c r="S17" s="121"/>
      <c r="T17" s="121"/>
      <c r="U17" s="122"/>
      <c r="V17" s="120"/>
      <c r="W17" s="102" t="s">
        <v>169</v>
      </c>
      <c r="X17" s="164" t="str">
        <f>IF(ISBLANK(VLOOKUP(W$1,'All Species Scores'!$B:$S,15,FALSE)),"",VLOOKUP(W$1,'All Species Scores'!$B:$S,15,FALSE))</f>
        <v/>
      </c>
      <c r="Y17" s="121"/>
      <c r="Z17" s="121"/>
      <c r="AA17" s="122"/>
      <c r="AC17" s="179" t="s">
        <v>123</v>
      </c>
      <c r="AD17" s="121"/>
      <c r="AE17" s="121">
        <v>1</v>
      </c>
      <c r="AF17" s="121"/>
      <c r="AG17" s="122"/>
      <c r="AI17" s="179" t="s">
        <v>191</v>
      </c>
      <c r="AJ17" s="121"/>
      <c r="AK17" s="121"/>
      <c r="AL17" s="121"/>
      <c r="AM17" s="122"/>
      <c r="AO17" s="179" t="s">
        <v>190</v>
      </c>
      <c r="AP17" s="121"/>
      <c r="AQ17" s="121"/>
      <c r="AR17" s="121"/>
      <c r="AS17" s="122"/>
    </row>
    <row r="18" spans="1:45" s="128" customFormat="1" ht="69.599999999999994" customHeight="1" x14ac:dyDescent="0.85">
      <c r="A18" s="154" t="s">
        <v>89</v>
      </c>
      <c r="B18" s="220"/>
      <c r="C18" s="220"/>
      <c r="D18" s="220"/>
      <c r="E18" s="155"/>
      <c r="F18" s="176">
        <f>IF(SUM(F15:F17)&gt;0,1,0)</f>
        <v>0</v>
      </c>
      <c r="G18" s="176">
        <f t="shared" ref="G18:I18" si="15">IF(SUM(G15:G17)&gt;0,1,0)</f>
        <v>0</v>
      </c>
      <c r="H18" s="176">
        <f t="shared" si="15"/>
        <v>0</v>
      </c>
      <c r="I18" s="177">
        <f t="shared" si="15"/>
        <v>0</v>
      </c>
      <c r="J18" s="114"/>
      <c r="K18" s="155"/>
      <c r="L18" s="176">
        <f>IF(SUM(L15:L17)&gt;0,1,0)</f>
        <v>0</v>
      </c>
      <c r="M18" s="176">
        <f t="shared" ref="M18" si="16">IF(SUM(M15:M17)&gt;0,1,0)</f>
        <v>1</v>
      </c>
      <c r="N18" s="176">
        <f t="shared" ref="N18" si="17">IF(SUM(N15:N17)&gt;0,1,0)</f>
        <v>0</v>
      </c>
      <c r="O18" s="177">
        <f t="shared" ref="O18" si="18">IF(SUM(O15:O17)&gt;0,1,0)</f>
        <v>0</v>
      </c>
      <c r="P18" s="114"/>
      <c r="Q18" s="184"/>
      <c r="R18" s="182">
        <f>IF(SUM(R15:R17)&gt;0,1,0)</f>
        <v>1</v>
      </c>
      <c r="S18" s="176">
        <f t="shared" ref="S18" si="19">IF(SUM(S15:S17)&gt;0,1,0)</f>
        <v>1</v>
      </c>
      <c r="T18" s="176">
        <f t="shared" ref="T18" si="20">IF(SUM(T15:T17)&gt;0,1,0)</f>
        <v>1</v>
      </c>
      <c r="U18" s="177">
        <f t="shared" ref="U18" si="21">IF(SUM(U15:U17)&gt;0,1,0)</f>
        <v>1</v>
      </c>
      <c r="V18" s="114"/>
      <c r="W18" s="184"/>
      <c r="X18" s="182">
        <f>IF(SUM(X15:X17)&gt;0,1,0)</f>
        <v>0</v>
      </c>
      <c r="Y18" s="176">
        <f t="shared" ref="Y18" si="22">IF(SUM(Y15:Y17)&gt;0,1,0)</f>
        <v>0</v>
      </c>
      <c r="Z18" s="176">
        <f t="shared" ref="Z18" si="23">IF(SUM(Z15:Z17)&gt;0,1,0)</f>
        <v>0</v>
      </c>
      <c r="AA18" s="177">
        <f t="shared" ref="AA18" si="24">IF(SUM(AA15:AA17)&gt;0,1,0)</f>
        <v>0</v>
      </c>
      <c r="AC18" s="155"/>
      <c r="AD18" s="176">
        <f>IF(SUM(AD15:AD17)&gt;0,1,0)</f>
        <v>0</v>
      </c>
      <c r="AE18" s="176">
        <f t="shared" ref="AE18" si="25">IF(SUM(AE15:AE17)&gt;0,1,0)</f>
        <v>1</v>
      </c>
      <c r="AF18" s="176">
        <f t="shared" ref="AF18" si="26">IF(SUM(AF15:AF17)&gt;0,1,0)</f>
        <v>0</v>
      </c>
      <c r="AG18" s="177">
        <f t="shared" ref="AG18" si="27">IF(SUM(AG15:AG17)&gt;0,1,0)</f>
        <v>0</v>
      </c>
      <c r="AI18" s="155"/>
      <c r="AJ18" s="176">
        <f>IF(SUM(AJ15:AJ17)&gt;0,1,0)</f>
        <v>0</v>
      </c>
      <c r="AK18" s="176">
        <f t="shared" ref="AK18:AM18" si="28">IF(SUM(AK15:AK17)&gt;0,1,0)</f>
        <v>0</v>
      </c>
      <c r="AL18" s="176">
        <f t="shared" si="28"/>
        <v>0</v>
      </c>
      <c r="AM18" s="177">
        <f t="shared" si="28"/>
        <v>0</v>
      </c>
      <c r="AO18" s="155"/>
      <c r="AP18" s="176">
        <f>IF(SUM(AP15:AP17)&gt;0,1,0)</f>
        <v>0</v>
      </c>
      <c r="AQ18" s="176">
        <f t="shared" ref="AQ18:AS18" si="29">IF(SUM(AQ15:AQ17)&gt;0,1,0)</f>
        <v>0</v>
      </c>
      <c r="AR18" s="176">
        <f t="shared" si="29"/>
        <v>0</v>
      </c>
      <c r="AS18" s="177">
        <f t="shared" si="29"/>
        <v>0</v>
      </c>
    </row>
    <row r="19" spans="1:45" s="128" customFormat="1" ht="28.15" customHeight="1" x14ac:dyDescent="0.85">
      <c r="A19" s="186" t="s">
        <v>66</v>
      </c>
      <c r="B19" s="221"/>
      <c r="C19" s="221"/>
      <c r="D19" s="221"/>
      <c r="E19" s="187"/>
      <c r="F19" s="188">
        <f>IF(F18=0,SUM(F5,F13)/COUNT(F5,F13),SUM(F5,F13,F18)/COUNT(F5,F13,F18))</f>
        <v>1.9</v>
      </c>
      <c r="G19" s="188">
        <f>IF(G18=0,SUM(G5,G13)/COUNT(G5,G13),SUM(G5,G13,G18)/COUNT(G5,G13,G18))</f>
        <v>2.25</v>
      </c>
      <c r="H19" s="188">
        <f>IF(H18=0,SUM(H5,H13)/COUNT(H5,H13),SUM(H5,H13,H18)/COUNT(H5,H13,H18))</f>
        <v>1.9</v>
      </c>
      <c r="I19" s="189">
        <f>IF(I18=0,SUM(I5,I13)/COUNT(I5,I13),SUM(I5,I13,I18)/COUNT(I5,I13,I18))</f>
        <v>1.8</v>
      </c>
      <c r="J19" s="114"/>
      <c r="K19" s="187"/>
      <c r="L19" s="188">
        <f>IF(L18=0,SUM(L5,L13)/COUNT(L5,L13),SUM(L5,L13,L18)/COUNT(L5,L13,L18))</f>
        <v>1.85</v>
      </c>
      <c r="M19" s="188">
        <f>IF(M18=0,SUM(M5,M13)/COUNT(M5,M13),SUM(M5,M13,M18)/COUNT(M5,M13,M18))</f>
        <v>1.6333333333333335</v>
      </c>
      <c r="N19" s="188">
        <f>IF(N18=0,SUM(N5,N13)/COUNT(N5,N13),SUM(N5,N13,N18)/COUNT(N5,N13,N18))</f>
        <v>1.85</v>
      </c>
      <c r="O19" s="189">
        <f>IF(O18=0,SUM(O5,O13)/COUNT(O5,O13),SUM(O5,O13,O18)/COUNT(O5,O13,O18))</f>
        <v>1.95</v>
      </c>
      <c r="P19" s="114"/>
      <c r="Q19" s="190"/>
      <c r="R19" s="191">
        <f>IF(R18=0,SUM(R5,R13)/COUNT(R5,R13),SUM(R5,R13,R18)/COUNT(R5,R13,R18))</f>
        <v>1.4000000000000001</v>
      </c>
      <c r="S19" s="188">
        <f>IF(S18=0,SUM(S5,S13)/COUNT(S5,S13),SUM(S5,S13,S18)/COUNT(S5,S13,S18))</f>
        <v>1.4000000000000001</v>
      </c>
      <c r="T19" s="188">
        <f>IF(T18=0,SUM(T5,T13)/COUNT(T5,T13),SUM(T5,T13,T18)/COUNT(T5,T13,T18))</f>
        <v>1.4000000000000001</v>
      </c>
      <c r="U19" s="189">
        <f>IF(U18=0,SUM(U5,U13)/COUNT(U5,U13),SUM(U5,U13,U18)/COUNT(U5,U13,U18))</f>
        <v>1.4000000000000001</v>
      </c>
      <c r="V19" s="114"/>
      <c r="W19" s="190"/>
      <c r="X19" s="191">
        <f>IF(X18=0,SUM(X5,X13)/COUNT(X5,X13),SUM(X5,X13,X18)/COUNT(X5,X13,X18))</f>
        <v>1.95</v>
      </c>
      <c r="Y19" s="188">
        <f>IF(Y18=0,SUM(Y5,Y13)/COUNT(Y5,Y13),SUM(Y5,Y13,Y18)/COUNT(Y5,Y13,Y18))</f>
        <v>2.0499999999999998</v>
      </c>
      <c r="Z19" s="188">
        <f>IF(Z18=0,SUM(Z5,Z13)/COUNT(Z5,Z13),SUM(Z5,Z13,Z18)/COUNT(Z5,Z13,Z18))</f>
        <v>1.85</v>
      </c>
      <c r="AA19" s="189">
        <f>IF(AA18=0,SUM(AA5,AA13)/COUNT(AA5,AA13),SUM(AA5,AA13,AA18)/COUNT(AA5,AA13,AA18))</f>
        <v>1.85</v>
      </c>
      <c r="AC19" s="187"/>
      <c r="AD19" s="188">
        <f>IF(AD18=0,SUM(AD5,AD13)/COUNT(AD5,AD13),SUM(AD5,AD13,AD18)/COUNT(AD5,AD13,AD18))</f>
        <v>2</v>
      </c>
      <c r="AE19" s="188">
        <f>IF(AE18=0,SUM(AE5,AE13)/COUNT(AE5,AE13),SUM(AE5,AE13,AE18)/COUNT(AE5,AE13,AE18))</f>
        <v>1.5999999999999999</v>
      </c>
      <c r="AF19" s="188">
        <f>IF(AF18=0,SUM(AF5,AF13)/COUNT(AF5,AF13),SUM(AF5,AF13,AF18)/COUNT(AF5,AF13,AF18))</f>
        <v>2</v>
      </c>
      <c r="AG19" s="189">
        <f>IF(AG18=0,SUM(AG5,AG13)/COUNT(AG5,AG13),SUM(AG5,AG13,AG18)/COUNT(AG5,AG13,AG18))</f>
        <v>1.9</v>
      </c>
      <c r="AI19" s="187"/>
      <c r="AJ19" s="188">
        <f>IF(AJ18=0,SUM(AJ5,AJ13)/COUNT(AJ5,AJ13),SUM(AJ5,AJ13,AJ18)/COUNT(AJ5,AJ13,AJ18))</f>
        <v>1.4166666666666665</v>
      </c>
      <c r="AK19" s="188" t="e">
        <f>IF(AK18=0,SUM(AK5,AK13)/COUNT(AK5,AK13),SUM(AK5,AK13,AK18)/COUNT(AK5,AK13,AK18))</f>
        <v>#DIV/0!</v>
      </c>
      <c r="AL19" s="188" t="e">
        <f>IF(AL18=0,SUM(AL5,AL13)/COUNT(AL5,AL13),SUM(AL5,AL13,AL18)/COUNT(AL5,AL13,AL18))</f>
        <v>#DIV/0!</v>
      </c>
      <c r="AM19" s="189" t="e">
        <f>IF(AM18=0,SUM(AM5,AM13)/COUNT(AM5,AM13),SUM(AM5,AM13,AM18)/COUNT(AM5,AM13,AM18))</f>
        <v>#DIV/0!</v>
      </c>
      <c r="AO19" s="187"/>
      <c r="AP19" s="188">
        <f>IF(AP18=0,SUM(AP5,AP13)/COUNT(AP5,AP13),SUM(AP5,AP13,AP18)/COUNT(AP5,AP13,AP18))</f>
        <v>2.333333333333333</v>
      </c>
      <c r="AQ19" s="188" t="e">
        <f>IF(AQ18=0,SUM(AQ5,AQ13)/COUNT(AQ5,AQ13),SUM(AQ5,AQ13,AQ18)/COUNT(AQ5,AQ13,AQ18))</f>
        <v>#DIV/0!</v>
      </c>
      <c r="AR19" s="188" t="e">
        <f>IF(AR18=0,SUM(AR5,AR13)/COUNT(AR5,AR13),SUM(AR5,AR13,AR18)/COUNT(AR5,AR13,AR18))</f>
        <v>#DIV/0!</v>
      </c>
      <c r="AS19" s="189" t="e">
        <f>IF(AS18=0,SUM(AS5,AS13)/COUNT(AS5,AS13),SUM(AS5,AS13,AS18)/COUNT(AS5,AS13,AS18))</f>
        <v>#DIV/0!</v>
      </c>
    </row>
    <row r="20" spans="1:45" ht="23.4" thickBot="1" x14ac:dyDescent="0.9">
      <c r="E20" s="156"/>
      <c r="F20" s="157" t="str">
        <f>IF((F19&lt;='All Species Scores'!$X$10),"High",(IF((F19&lt;='All Species Scores'!$X$11),"Medium","Low")))</f>
        <v>High</v>
      </c>
      <c r="G20" s="157" t="str">
        <f>IF((G19&lt;='All Species Scores'!$X$10),"High",(IF((G19&lt;='All Species Scores'!$X$11),"Medium","Low")))</f>
        <v>Medium</v>
      </c>
      <c r="H20" s="158" t="str">
        <f>IF((H19&lt;='All Species Scores'!$X$10),"High",(IF((H19&lt;='All Species Scores'!$X$11),"Medium","Low")))</f>
        <v>High</v>
      </c>
      <c r="I20" s="159" t="str">
        <f>IF((I19&lt;='All Species Scores'!$X$10),"High",(IF((I19&lt;='All Species Scores'!$X$11),"Medium","Low")))</f>
        <v>High</v>
      </c>
      <c r="K20" s="156"/>
      <c r="L20" s="157" t="str">
        <f>IF((L19&lt;='All Species Scores'!$X$10),"High",(IF((L19&lt;='All Species Scores'!$X$11),"Medium","Low")))</f>
        <v>High</v>
      </c>
      <c r="M20" s="157" t="str">
        <f>IF((M19&lt;='All Species Scores'!$X$10),"High",(IF((M19&lt;='All Species Scores'!$X$11),"Medium","Low")))</f>
        <v>High</v>
      </c>
      <c r="N20" s="158" t="str">
        <f>IF((N19&lt;='All Species Scores'!$X$10),"High",(IF((N19&lt;='All Species Scores'!$X$11),"Medium","Low")))</f>
        <v>High</v>
      </c>
      <c r="O20" s="159" t="str">
        <f>IF((O19&lt;='All Species Scores'!$X$10),"High",(IF((O19&lt;='All Species Scores'!$X$11),"Medium","Low")))</f>
        <v>High</v>
      </c>
      <c r="P20" s="134"/>
      <c r="Q20" s="185"/>
      <c r="R20" s="157" t="str">
        <f>IF((R19&lt;='All Species Scores'!$X$10),"High",(IF((R19&lt;='All Species Scores'!$X$11),"Medium","Low")))</f>
        <v>High</v>
      </c>
      <c r="S20" s="157" t="str">
        <f>IF((S19&lt;='All Species Scores'!$X$10),"High",(IF((S19&lt;='All Species Scores'!$X$11),"Medium","Low")))</f>
        <v>High</v>
      </c>
      <c r="T20" s="158" t="str">
        <f>IF((T19&lt;='All Species Scores'!$X$10),"High",(IF((T19&lt;='All Species Scores'!$X$11),"Medium","Low")))</f>
        <v>High</v>
      </c>
      <c r="U20" s="159" t="str">
        <f>IF((U19&lt;='All Species Scores'!$X$10),"High",(IF((U19&lt;='All Species Scores'!$X$11),"Medium","Low")))</f>
        <v>High</v>
      </c>
      <c r="V20" s="134"/>
      <c r="W20" s="185"/>
      <c r="X20" s="157" t="str">
        <f>IF((X19&lt;='All Species Scores'!$X$10),"High",(IF((X19&lt;='All Species Scores'!$X$11),"Medium","Low")))</f>
        <v>High</v>
      </c>
      <c r="Y20" s="157" t="str">
        <f>IF((Y19&lt;='All Species Scores'!$X$10),"High",(IF((Y19&lt;='All Species Scores'!$X$11),"Medium","Low")))</f>
        <v>Medium</v>
      </c>
      <c r="Z20" s="158" t="str">
        <f>IF((Z19&lt;='All Species Scores'!$X$10),"High",(IF((Z19&lt;='All Species Scores'!$X$11),"Medium","Low")))</f>
        <v>High</v>
      </c>
      <c r="AA20" s="159" t="str">
        <f>IF((AA19&lt;='All Species Scores'!$X$10),"High",(IF((AA19&lt;='All Species Scores'!$X$11),"Medium","Low")))</f>
        <v>High</v>
      </c>
      <c r="AC20" s="156"/>
      <c r="AD20" s="157" t="str">
        <f>IF((AD19&lt;='All Species Scores'!$X$10),"High",(IF((AD19&lt;='All Species Scores'!$X$11),"Medium","Low")))</f>
        <v>High</v>
      </c>
      <c r="AE20" s="157" t="str">
        <f>IF((AE19&lt;='All Species Scores'!$X$10),"High",(IF((AE19&lt;='All Species Scores'!$X$11),"Medium","Low")))</f>
        <v>High</v>
      </c>
      <c r="AF20" s="158" t="str">
        <f>IF((AF19&lt;='All Species Scores'!$X$10),"High",(IF((AF19&lt;='All Species Scores'!$X$11),"Medium","Low")))</f>
        <v>High</v>
      </c>
      <c r="AG20" s="159" t="str">
        <f>IF((AG19&lt;='All Species Scores'!$X$10),"High",(IF((AG19&lt;='All Species Scores'!$X$11),"Medium","Low")))</f>
        <v>High</v>
      </c>
      <c r="AI20" s="156"/>
      <c r="AJ20" s="157" t="str">
        <f>IF((AJ19&lt;='All Species Scores'!$X$10),"High",(IF((AJ19&lt;='All Species Scores'!$X$11),"Medium","Low")))</f>
        <v>High</v>
      </c>
      <c r="AK20" s="157" t="e">
        <f>IF((AK19&lt;='All Species Scores'!$X$10),"High",(IF((AK19&lt;='All Species Scores'!$X$11),"Medium","Low")))</f>
        <v>#DIV/0!</v>
      </c>
      <c r="AL20" s="158" t="e">
        <f>IF((AL19&lt;='All Species Scores'!$X$10),"High",(IF((AL19&lt;='All Species Scores'!$X$11),"Medium","Low")))</f>
        <v>#DIV/0!</v>
      </c>
      <c r="AM20" s="159" t="e">
        <f>IF((AM19&lt;='All Species Scores'!$X$10),"High",(IF((AM19&lt;='All Species Scores'!$X$11),"Medium","Low")))</f>
        <v>#DIV/0!</v>
      </c>
      <c r="AO20" s="156"/>
      <c r="AP20" s="157" t="str">
        <f>IF((AP19&lt;='All Species Scores'!$X$10),"High",(IF((AP19&lt;='All Species Scores'!$X$11),"Medium","Low")))</f>
        <v>Medium</v>
      </c>
      <c r="AQ20" s="157" t="e">
        <f>IF((AQ19&lt;='All Species Scores'!$X$10),"High",(IF((AQ19&lt;='All Species Scores'!$X$11),"Medium","Low")))</f>
        <v>#DIV/0!</v>
      </c>
      <c r="AR20" s="158" t="e">
        <f>IF((AR19&lt;='All Species Scores'!$X$10),"High",(IF((AR19&lt;='All Species Scores'!$X$11),"Medium","Low")))</f>
        <v>#DIV/0!</v>
      </c>
      <c r="AS20" s="159" t="e">
        <f>IF((AS19&lt;='All Species Scores'!$X$10),"High",(IF((AS19&lt;='All Species Scores'!$X$11),"Medium","Low")))</f>
        <v>#DIV/0!</v>
      </c>
    </row>
  </sheetData>
  <mergeCells count="43">
    <mergeCell ref="AI1:AM1"/>
    <mergeCell ref="AK9:AK10"/>
    <mergeCell ref="AL9:AL10"/>
    <mergeCell ref="AM9:AM10"/>
    <mergeCell ref="AC1:AG1"/>
    <mergeCell ref="AD9:AD10"/>
    <mergeCell ref="AE9:AE10"/>
    <mergeCell ref="AF9:AF10"/>
    <mergeCell ref="AG9:AG10"/>
    <mergeCell ref="R9:R10"/>
    <mergeCell ref="S9:S10"/>
    <mergeCell ref="T9:T10"/>
    <mergeCell ref="U9:U10"/>
    <mergeCell ref="W1:AA1"/>
    <mergeCell ref="Z9:Z10"/>
    <mergeCell ref="AA9:AA10"/>
    <mergeCell ref="X9:X10"/>
    <mergeCell ref="Y9:Y10"/>
    <mergeCell ref="Q1:U1"/>
    <mergeCell ref="G9:G10"/>
    <mergeCell ref="B13:D13"/>
    <mergeCell ref="B18:D18"/>
    <mergeCell ref="B19:D19"/>
    <mergeCell ref="B15:D15"/>
    <mergeCell ref="B16:D16"/>
    <mergeCell ref="B17:D17"/>
    <mergeCell ref="B14:D14"/>
    <mergeCell ref="AO1:AS1"/>
    <mergeCell ref="AQ9:AQ10"/>
    <mergeCell ref="AR9:AR10"/>
    <mergeCell ref="AS9:AS10"/>
    <mergeCell ref="A9:A10"/>
    <mergeCell ref="F9:F10"/>
    <mergeCell ref="H9:H10"/>
    <mergeCell ref="B1:D1"/>
    <mergeCell ref="K1:O1"/>
    <mergeCell ref="E1:I1"/>
    <mergeCell ref="I9:I10"/>
    <mergeCell ref="B5:D5"/>
    <mergeCell ref="L9:L10"/>
    <mergeCell ref="M9:M10"/>
    <mergeCell ref="N9:N10"/>
    <mergeCell ref="O9:O10"/>
  </mergeCells>
  <conditionalFormatting sqref="F20:I20">
    <cfRule type="containsText" dxfId="26" priority="37" stopIfTrue="1" operator="containsText" text="High">
      <formula>NOT(ISERROR(SEARCH("High",F20)))</formula>
    </cfRule>
    <cfRule type="containsText" dxfId="25" priority="38" stopIfTrue="1" operator="containsText" text="Medium">
      <formula>NOT(ISERROR(SEARCH("Medium",F20)))</formula>
    </cfRule>
    <cfRule type="containsText" dxfId="24" priority="39" stopIfTrue="1" operator="containsText" text="Low">
      <formula>NOT(ISERROR(SEARCH("Low",F20)))</formula>
    </cfRule>
  </conditionalFormatting>
  <conditionalFormatting sqref="L20:O20">
    <cfRule type="containsText" dxfId="23" priority="16" stopIfTrue="1" operator="containsText" text="High">
      <formula>NOT(ISERROR(SEARCH("High",L20)))</formula>
    </cfRule>
    <cfRule type="containsText" dxfId="22" priority="17" stopIfTrue="1" operator="containsText" text="Medium">
      <formula>NOT(ISERROR(SEARCH("Medium",L20)))</formula>
    </cfRule>
    <cfRule type="containsText" dxfId="21" priority="18" stopIfTrue="1" operator="containsText" text="Low">
      <formula>NOT(ISERROR(SEARCH("Low",L20)))</formula>
    </cfRule>
  </conditionalFormatting>
  <conditionalFormatting sqref="R20:U20">
    <cfRule type="containsText" dxfId="20" priority="13" stopIfTrue="1" operator="containsText" text="High">
      <formula>NOT(ISERROR(SEARCH("High",R20)))</formula>
    </cfRule>
    <cfRule type="containsText" dxfId="19" priority="14" stopIfTrue="1" operator="containsText" text="Medium">
      <formula>NOT(ISERROR(SEARCH("Medium",R20)))</formula>
    </cfRule>
    <cfRule type="containsText" dxfId="18" priority="15" stopIfTrue="1" operator="containsText" text="Low">
      <formula>NOT(ISERROR(SEARCH("Low",R20)))</formula>
    </cfRule>
  </conditionalFormatting>
  <conditionalFormatting sqref="X20:AA20">
    <cfRule type="containsText" dxfId="17" priority="10" stopIfTrue="1" operator="containsText" text="High">
      <formula>NOT(ISERROR(SEARCH("High",X20)))</formula>
    </cfRule>
    <cfRule type="containsText" dxfId="16" priority="11" stopIfTrue="1" operator="containsText" text="Medium">
      <formula>NOT(ISERROR(SEARCH("Medium",X20)))</formula>
    </cfRule>
    <cfRule type="containsText" dxfId="15" priority="12" stopIfTrue="1" operator="containsText" text="Low">
      <formula>NOT(ISERROR(SEARCH("Low",X20)))</formula>
    </cfRule>
  </conditionalFormatting>
  <conditionalFormatting sqref="AD20:AG20">
    <cfRule type="containsText" dxfId="14" priority="7" stopIfTrue="1" operator="containsText" text="High">
      <formula>NOT(ISERROR(SEARCH("High",AD20)))</formula>
    </cfRule>
    <cfRule type="containsText" dxfId="13" priority="8" stopIfTrue="1" operator="containsText" text="Medium">
      <formula>NOT(ISERROR(SEARCH("Medium",AD20)))</formula>
    </cfRule>
    <cfRule type="containsText" dxfId="12" priority="9" stopIfTrue="1" operator="containsText" text="Low">
      <formula>NOT(ISERROR(SEARCH("Low",AD20)))</formula>
    </cfRule>
  </conditionalFormatting>
  <conditionalFormatting sqref="AJ20:AM20">
    <cfRule type="containsText" dxfId="11" priority="4" stopIfTrue="1" operator="containsText" text="High">
      <formula>NOT(ISERROR(SEARCH("High",AJ20)))</formula>
    </cfRule>
    <cfRule type="containsText" dxfId="10" priority="5" stopIfTrue="1" operator="containsText" text="Medium">
      <formula>NOT(ISERROR(SEARCH("Medium",AJ20)))</formula>
    </cfRule>
    <cfRule type="containsText" dxfId="9" priority="6" stopIfTrue="1" operator="containsText" text="Low">
      <formula>NOT(ISERROR(SEARCH("Low",AJ20)))</formula>
    </cfRule>
  </conditionalFormatting>
  <conditionalFormatting sqref="AP20:AS20">
    <cfRule type="containsText" dxfId="8" priority="1" stopIfTrue="1" operator="containsText" text="High">
      <formula>NOT(ISERROR(SEARCH("High",AP20)))</formula>
    </cfRule>
    <cfRule type="containsText" dxfId="7" priority="2" stopIfTrue="1" operator="containsText" text="Medium">
      <formula>NOT(ISERROR(SEARCH("Medium",AP20)))</formula>
    </cfRule>
    <cfRule type="containsText" dxfId="6" priority="3" stopIfTrue="1" operator="containsText" text="Low">
      <formula>NOT(ISERROR(SEARCH("Low",AP20)))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F9DD-35E6-4D97-9831-866DDE1CB055}">
  <sheetPr>
    <tabColor theme="4"/>
  </sheetPr>
  <dimension ref="A1:X132"/>
  <sheetViews>
    <sheetView zoomScale="130" zoomScaleNormal="130" workbookViewId="0">
      <pane xSplit="2" ySplit="2" topLeftCell="C3" activePane="bottomRight" state="frozen"/>
      <selection pane="topRight" activeCell="C1" sqref="C1"/>
      <selection pane="bottomLeft" activeCell="A3" sqref="A3"/>
      <selection pane="bottomRight" activeCell="H16" sqref="H16"/>
    </sheetView>
  </sheetViews>
  <sheetFormatPr defaultRowHeight="14.4" x14ac:dyDescent="0.55000000000000004"/>
  <cols>
    <col min="1" max="1" width="10" style="6" bestFit="1" customWidth="1"/>
    <col min="2" max="2" width="20.83984375" bestFit="1" customWidth="1"/>
    <col min="3" max="3" width="24.26171875" style="8" bestFit="1" customWidth="1"/>
    <col min="4" max="4" width="15.15625" style="8" bestFit="1" customWidth="1"/>
    <col min="5" max="5" width="7.578125" style="8" bestFit="1" customWidth="1"/>
    <col min="6" max="6" width="10" style="8" customWidth="1"/>
    <col min="7" max="7" width="24.68359375" style="8" bestFit="1" customWidth="1"/>
    <col min="8" max="8" width="25.68359375" style="8" bestFit="1" customWidth="1"/>
    <col min="9" max="9" width="24.26171875" style="8" bestFit="1" customWidth="1"/>
    <col min="10" max="10" width="23.15625" style="8" bestFit="1" customWidth="1"/>
    <col min="11" max="11" width="14.83984375" style="8" bestFit="1" customWidth="1"/>
    <col min="12" max="12" width="14.26171875" style="8" customWidth="1"/>
    <col min="13" max="13" width="16.83984375" style="8" bestFit="1" customWidth="1"/>
    <col min="14" max="14" width="21.15625" style="8" bestFit="1" customWidth="1"/>
    <col min="15" max="15" width="15" style="8" bestFit="1" customWidth="1"/>
    <col min="16" max="16" width="18.68359375" style="8" bestFit="1" customWidth="1"/>
    <col min="17" max="17" width="8" style="8" bestFit="1" customWidth="1"/>
    <col min="19" max="19" width="14.26171875" customWidth="1"/>
    <col min="20" max="20" width="10.68359375" bestFit="1" customWidth="1"/>
    <col min="23" max="23" width="13.15625" customWidth="1"/>
    <col min="24" max="24" width="9.83984375" bestFit="1" customWidth="1"/>
  </cols>
  <sheetData>
    <row r="1" spans="1:24" ht="15" customHeight="1" thickBot="1" x14ac:dyDescent="0.6">
      <c r="A1" s="252" t="s">
        <v>3</v>
      </c>
      <c r="B1" s="254" t="s">
        <v>4</v>
      </c>
      <c r="C1" s="256" t="s">
        <v>65</v>
      </c>
      <c r="D1" s="257"/>
      <c r="E1" s="257"/>
      <c r="F1" s="258"/>
      <c r="G1" s="259" t="s">
        <v>68</v>
      </c>
      <c r="H1" s="260"/>
      <c r="I1" s="260"/>
      <c r="J1" s="260"/>
      <c r="K1" s="260"/>
      <c r="L1" s="260"/>
      <c r="M1" s="261"/>
      <c r="N1" s="241" t="s">
        <v>84</v>
      </c>
      <c r="O1" s="242"/>
      <c r="P1" s="242"/>
      <c r="Q1" s="242"/>
      <c r="R1" s="243"/>
      <c r="S1" s="239" t="s">
        <v>108</v>
      </c>
      <c r="T1" s="248" t="s">
        <v>116</v>
      </c>
      <c r="W1" s="244" t="s">
        <v>113</v>
      </c>
      <c r="X1" s="244"/>
    </row>
    <row r="2" spans="1:24" ht="34.9" customHeight="1" thickBot="1" x14ac:dyDescent="0.6">
      <c r="A2" s="253"/>
      <c r="B2" s="255"/>
      <c r="C2" s="79" t="s">
        <v>71</v>
      </c>
      <c r="D2" s="80" t="s">
        <v>72</v>
      </c>
      <c r="E2" s="81" t="s">
        <v>102</v>
      </c>
      <c r="F2" s="82" t="s">
        <v>73</v>
      </c>
      <c r="G2" s="83" t="s">
        <v>74</v>
      </c>
      <c r="H2" s="84" t="s">
        <v>75</v>
      </c>
      <c r="I2" s="84" t="s">
        <v>76</v>
      </c>
      <c r="J2" s="84" t="s">
        <v>77</v>
      </c>
      <c r="K2" s="84" t="s">
        <v>78</v>
      </c>
      <c r="L2" s="85" t="s">
        <v>101</v>
      </c>
      <c r="M2" s="86" t="s">
        <v>81</v>
      </c>
      <c r="N2" s="87" t="s">
        <v>79</v>
      </c>
      <c r="O2" s="88" t="s">
        <v>80</v>
      </c>
      <c r="P2" s="89" t="s">
        <v>110</v>
      </c>
      <c r="Q2" s="90" t="s">
        <v>100</v>
      </c>
      <c r="R2" s="91" t="s">
        <v>85</v>
      </c>
      <c r="S2" s="240"/>
      <c r="T2" s="249"/>
      <c r="W2" s="68" t="s">
        <v>112</v>
      </c>
      <c r="X2" s="69" t="s">
        <v>0</v>
      </c>
    </row>
    <row r="3" spans="1:24" ht="14.7" thickBot="1" x14ac:dyDescent="0.6">
      <c r="A3" s="250" t="s">
        <v>106</v>
      </c>
      <c r="B3" s="251"/>
      <c r="C3" s="51">
        <v>1</v>
      </c>
      <c r="D3" s="52">
        <v>1</v>
      </c>
      <c r="E3" s="53"/>
      <c r="F3" s="54"/>
      <c r="G3" s="55">
        <v>1</v>
      </c>
      <c r="H3" s="56">
        <v>1</v>
      </c>
      <c r="I3" s="56">
        <v>1</v>
      </c>
      <c r="J3" s="56">
        <v>1</v>
      </c>
      <c r="K3" s="56">
        <v>1</v>
      </c>
      <c r="L3" s="57"/>
      <c r="M3" s="58"/>
      <c r="N3" s="59">
        <v>1</v>
      </c>
      <c r="O3" s="60">
        <v>1</v>
      </c>
      <c r="P3" s="64"/>
      <c r="Q3" s="61"/>
      <c r="R3" s="62"/>
      <c r="S3" s="76"/>
      <c r="T3" s="249"/>
      <c r="W3" s="70" t="str">
        <f>"R &gt; "&amp;ROUND(X11,2)</f>
        <v>R &gt; 2.35</v>
      </c>
      <c r="X3" s="71" t="s">
        <v>5</v>
      </c>
    </row>
    <row r="4" spans="1:24" ht="15.6" x14ac:dyDescent="0.55000000000000004">
      <c r="A4" s="1">
        <v>1</v>
      </c>
      <c r="B4" s="2" t="s">
        <v>8</v>
      </c>
      <c r="C4" s="17">
        <v>3</v>
      </c>
      <c r="D4" s="18">
        <v>3</v>
      </c>
      <c r="E4" s="45">
        <v>1</v>
      </c>
      <c r="F4" s="19">
        <f>IF($S$53="no",IF(SUM(C4:D4)=0,2,((C4*C$3)+(D4*D$3))/(COUNT(C4)*C$3+COUNT(D4)*D$3)),IF(SUM(C4:D4)=0,2,((C4*C$3)+(D4*D$3))/((COUNT(C4)*C$3+COUNT(D4)*D$3)+0.5*(COUNTBLANK(C4)*C$3+COUNTBLANK(D4)*D$3))))</f>
        <v>3</v>
      </c>
      <c r="G4" s="24">
        <v>3</v>
      </c>
      <c r="H4" s="25"/>
      <c r="I4" s="25">
        <v>3</v>
      </c>
      <c r="J4" s="25">
        <v>2</v>
      </c>
      <c r="K4" s="25"/>
      <c r="L4" s="42">
        <v>1</v>
      </c>
      <c r="M4" s="26">
        <f>IF($S$53="no",IF(SUM(G4:K4)=0,2,((G4*G$3)+(H4*H$3)+(I4*I$3)+(J4*J$3)+(K4*K$3))/(COUNT(G4)*G$3+COUNT(H4)*H$3+COUNT(I4)*I$3+COUNT(J4)*J$3+COUNT(K4)*K$3)),IF(SUM(G4:K4)=0,2,((G4*G$3)+(H4*H$3)+(I4*I$3)+(J4*J$3)+(K4*K$3))/((COUNT(G4)*G$3+COUNT(H4)*H$3+COUNT(I4)*I$3+COUNT(J4)*J$3+COUNT(K4)*K$3)+0.5*(COUNTBLANK(G4)*G$3+COUNTBLANK(H4)*H$3+COUNTBLANK(I4)*I$3+COUNTBLANK(J4)*J$3+COUNTBLANK(K4)*K$3))))</f>
        <v>2.6666666666666665</v>
      </c>
      <c r="N4" s="32"/>
      <c r="O4" s="30"/>
      <c r="P4" s="65"/>
      <c r="Q4" s="39">
        <v>1</v>
      </c>
      <c r="R4" s="36">
        <f>IF(SUM(N4:P4)&gt;0,1,0)</f>
        <v>0</v>
      </c>
      <c r="S4" s="94">
        <f>IF(R4=0,SUM(F4,M4)/SUM(E4,L4),SUM(F4,M4,R4)/SUM(E4,L4,Q4))</f>
        <v>2.833333333333333</v>
      </c>
      <c r="T4" s="77" t="str">
        <f>IF((S4&lt;=$X$10),"High",(IF((S4&lt;=$X$11),"Medium","Low")))</f>
        <v>Low</v>
      </c>
      <c r="W4" s="72" t="str">
        <f>ROUND(X10,2)&amp;" &lt; R ≤ "&amp;ROUND(X11,2)</f>
        <v>2.03 &lt; R ≤ 2.35</v>
      </c>
      <c r="X4" s="73" t="s">
        <v>114</v>
      </c>
    </row>
    <row r="5" spans="1:24" ht="15.9" thickBot="1" x14ac:dyDescent="0.6">
      <c r="A5" s="1">
        <v>2</v>
      </c>
      <c r="B5" s="2" t="s">
        <v>9</v>
      </c>
      <c r="C5" s="11"/>
      <c r="D5" s="10"/>
      <c r="E5" s="46">
        <v>1</v>
      </c>
      <c r="F5" s="16">
        <f t="shared" ref="F5:F52" si="0">IF($S$53="no",IF(SUM(C5:D5)=0,2,((C5*C$3)+(D5*D$3))/(COUNT(C5)*C$3+COUNT(D5)*D$3)),IF(SUM(C5:D5)=0,2,((C5*C$3)+(D5*D$3))/((COUNT(C5)*C$3+COUNT(D5)*D$3)+0.5*(COUNTBLANK(C5)*C$3+COUNTBLANK(D5)*D$3))))</f>
        <v>2</v>
      </c>
      <c r="G5" s="14">
        <v>3</v>
      </c>
      <c r="H5" s="15"/>
      <c r="I5" s="15">
        <v>3</v>
      </c>
      <c r="J5" s="15">
        <v>3</v>
      </c>
      <c r="K5" s="15"/>
      <c r="L5" s="43">
        <v>1</v>
      </c>
      <c r="M5" s="9">
        <f t="shared" ref="M5:M52" si="1">IF($S$53="no",IF(SUM(G5:K5)=0,2,((G5*G$3)+(H5*H$3)+(I5*I$3)+(J5*J$3)+(K5*K$3))/(COUNT(G5)*G$3+COUNT(H5)*H$3+COUNT(I5)*I$3+COUNT(J5)*J$3+COUNT(K5)*K$3)),IF(SUM(G5:K5)=0,2,((G5*G$3)+(H5*H$3)+(I5*I$3)+(J5*J$3)+(K5*K$3))/((COUNT(G5)*G$3+COUNT(H5)*H$3+COUNT(I5)*I$3+COUNT(J5)*J$3+COUNT(K5)*K$3)+0.5*(COUNTBLANK(G5)*G$3+COUNTBLANK(H5)*H$3+COUNTBLANK(I5)*I$3+COUNTBLANK(J5)*J$3+COUNTBLANK(K5)*K$3))))</f>
        <v>3</v>
      </c>
      <c r="N5" s="33"/>
      <c r="O5" s="31"/>
      <c r="P5" s="66"/>
      <c r="Q5" s="40">
        <v>1</v>
      </c>
      <c r="R5" s="37">
        <f>IF(SUM(N5:P5)&gt;0,1,0)</f>
        <v>0</v>
      </c>
      <c r="S5" s="95">
        <f t="shared" ref="S5:S6" si="2">IF(R5=0,SUM(F5,M5)/SUM(E5,L5),SUM(F5,M5,R5)/SUM(E5,L5,Q5))</f>
        <v>2.5</v>
      </c>
      <c r="T5" s="92" t="str">
        <f t="shared" ref="T5:T52" si="3">IF((S5&lt;=$X$10),"High",(IF((S5&lt;=$X$11),"Medium","Low")))</f>
        <v>Low</v>
      </c>
      <c r="W5" s="74" t="str">
        <f>"R ≤ "&amp;ROUND(X10,2)</f>
        <v>R ≤ 2.03</v>
      </c>
      <c r="X5" s="75" t="s">
        <v>6</v>
      </c>
    </row>
    <row r="6" spans="1:24" ht="15.6" x14ac:dyDescent="0.55000000000000004">
      <c r="A6" s="1">
        <v>3</v>
      </c>
      <c r="B6" s="3" t="s">
        <v>10</v>
      </c>
      <c r="C6" s="20">
        <v>1</v>
      </c>
      <c r="D6" s="18">
        <v>1</v>
      </c>
      <c r="E6" s="45">
        <v>1</v>
      </c>
      <c r="F6" s="19">
        <f t="shared" si="0"/>
        <v>1</v>
      </c>
      <c r="G6" s="24">
        <v>3</v>
      </c>
      <c r="H6" s="25"/>
      <c r="I6" s="25">
        <v>2</v>
      </c>
      <c r="J6" s="25">
        <v>2</v>
      </c>
      <c r="K6" s="25"/>
      <c r="L6" s="42">
        <v>1</v>
      </c>
      <c r="M6" s="26">
        <f t="shared" si="1"/>
        <v>2.3333333333333335</v>
      </c>
      <c r="N6" s="32"/>
      <c r="O6" s="30"/>
      <c r="P6" s="65"/>
      <c r="Q6" s="39">
        <v>1</v>
      </c>
      <c r="R6" s="36">
        <f t="shared" ref="R6:R52" si="4">IF(SUM(N6:P6)&gt;0,1,0)</f>
        <v>0</v>
      </c>
      <c r="S6" s="94">
        <f t="shared" si="2"/>
        <v>1.6666666666666667</v>
      </c>
      <c r="T6" s="92" t="str">
        <f t="shared" si="3"/>
        <v>High</v>
      </c>
    </row>
    <row r="7" spans="1:24" ht="15.6" x14ac:dyDescent="0.55000000000000004">
      <c r="A7" s="1">
        <v>4</v>
      </c>
      <c r="B7" s="2" t="s">
        <v>11</v>
      </c>
      <c r="C7" s="11">
        <v>2</v>
      </c>
      <c r="D7" s="10">
        <v>3</v>
      </c>
      <c r="E7" s="46">
        <v>1</v>
      </c>
      <c r="F7" s="16">
        <f t="shared" si="0"/>
        <v>2.5</v>
      </c>
      <c r="G7" s="14">
        <v>3</v>
      </c>
      <c r="H7" s="15">
        <v>1</v>
      </c>
      <c r="I7" s="15">
        <v>2</v>
      </c>
      <c r="J7" s="15">
        <v>1</v>
      </c>
      <c r="K7" s="15">
        <v>3</v>
      </c>
      <c r="L7" s="43">
        <v>1</v>
      </c>
      <c r="M7" s="9">
        <f t="shared" si="1"/>
        <v>2</v>
      </c>
      <c r="N7" s="33"/>
      <c r="O7" s="31"/>
      <c r="P7" s="66"/>
      <c r="Q7" s="40">
        <v>1</v>
      </c>
      <c r="R7" s="37">
        <f t="shared" si="4"/>
        <v>0</v>
      </c>
      <c r="S7" s="95">
        <f>IF(R7=0,SUM(F7,M7)/SUM(E7,L7),SUM(F7,M7,R7)/SUM(E7,L7,Q7))</f>
        <v>2.25</v>
      </c>
      <c r="T7" s="92" t="str">
        <f t="shared" si="3"/>
        <v>Medium</v>
      </c>
    </row>
    <row r="8" spans="1:24" ht="15.6" x14ac:dyDescent="0.55000000000000004">
      <c r="A8" s="100">
        <v>5</v>
      </c>
      <c r="B8" s="101" t="s">
        <v>12</v>
      </c>
      <c r="C8" s="194">
        <v>1</v>
      </c>
      <c r="D8" s="195"/>
      <c r="E8" s="196">
        <v>1</v>
      </c>
      <c r="F8" s="197">
        <f t="shared" si="0"/>
        <v>1</v>
      </c>
      <c r="G8" s="198">
        <v>1</v>
      </c>
      <c r="H8" s="199">
        <v>3</v>
      </c>
      <c r="I8" s="199">
        <v>2</v>
      </c>
      <c r="J8" s="199">
        <v>3</v>
      </c>
      <c r="K8" s="199">
        <v>2</v>
      </c>
      <c r="L8" s="195">
        <v>1</v>
      </c>
      <c r="M8" s="200">
        <f t="shared" si="1"/>
        <v>2.2000000000000002</v>
      </c>
      <c r="N8" s="198"/>
      <c r="O8" s="199">
        <v>1</v>
      </c>
      <c r="P8" s="195"/>
      <c r="Q8" s="201">
        <v>1</v>
      </c>
      <c r="R8" s="202">
        <f t="shared" si="4"/>
        <v>1</v>
      </c>
      <c r="S8" s="203">
        <f>IF(ISNUMBER(CouncilWrkSht!U19),CouncilWrkSht!U19,IF(R8=0,SUM(F8,M8)/SUM(E8,L8),SUM(F8,M8,R8)/SUM(E8,L8,Q8)))</f>
        <v>1.4000000000000001</v>
      </c>
      <c r="T8" s="92" t="str">
        <f t="shared" si="3"/>
        <v>High</v>
      </c>
    </row>
    <row r="9" spans="1:24" ht="15.6" x14ac:dyDescent="0.6">
      <c r="A9" s="1">
        <v>6</v>
      </c>
      <c r="B9" s="2" t="s">
        <v>13</v>
      </c>
      <c r="C9" s="11">
        <v>1</v>
      </c>
      <c r="D9" s="10">
        <v>2</v>
      </c>
      <c r="E9" s="46">
        <v>1</v>
      </c>
      <c r="F9" s="16">
        <f t="shared" si="0"/>
        <v>1.5</v>
      </c>
      <c r="G9" s="14">
        <v>3</v>
      </c>
      <c r="H9" s="15">
        <v>2</v>
      </c>
      <c r="I9" s="15">
        <v>2</v>
      </c>
      <c r="J9" s="15">
        <v>2</v>
      </c>
      <c r="K9" s="15">
        <v>3</v>
      </c>
      <c r="L9" s="43">
        <v>1</v>
      </c>
      <c r="M9" s="9">
        <f t="shared" si="1"/>
        <v>2.4</v>
      </c>
      <c r="N9" s="33"/>
      <c r="O9" s="31"/>
      <c r="P9" s="66"/>
      <c r="Q9" s="40">
        <v>1</v>
      </c>
      <c r="R9" s="37">
        <f t="shared" si="4"/>
        <v>0</v>
      </c>
      <c r="S9" s="95">
        <f t="shared" ref="S9:S52" si="5">IF(R9=0,SUM(F9,M9)/SUM(E9,L9),SUM(F9,M9,R9)/SUM(E9,L9,Q9))</f>
        <v>1.95</v>
      </c>
      <c r="T9" s="92" t="str">
        <f t="shared" si="3"/>
        <v>High</v>
      </c>
      <c r="W9" s="97" t="s">
        <v>117</v>
      </c>
      <c r="X9" s="97"/>
    </row>
    <row r="10" spans="1:24" ht="15.6" x14ac:dyDescent="0.6">
      <c r="A10" s="100">
        <v>7</v>
      </c>
      <c r="B10" s="101" t="s">
        <v>14</v>
      </c>
      <c r="C10" s="194">
        <v>1</v>
      </c>
      <c r="D10" s="195">
        <v>2</v>
      </c>
      <c r="E10" s="196">
        <v>1</v>
      </c>
      <c r="F10" s="197">
        <f t="shared" si="0"/>
        <v>1.5</v>
      </c>
      <c r="G10" s="198">
        <v>3</v>
      </c>
      <c r="H10" s="199">
        <v>3</v>
      </c>
      <c r="I10" s="199">
        <v>1</v>
      </c>
      <c r="J10" s="199">
        <v>3</v>
      </c>
      <c r="K10" s="199">
        <v>2</v>
      </c>
      <c r="L10" s="195">
        <v>1</v>
      </c>
      <c r="M10" s="200">
        <f t="shared" si="1"/>
        <v>2.4</v>
      </c>
      <c r="N10" s="198"/>
      <c r="O10" s="199"/>
      <c r="P10" s="195"/>
      <c r="Q10" s="201">
        <v>1</v>
      </c>
      <c r="R10" s="202">
        <f t="shared" si="4"/>
        <v>0</v>
      </c>
      <c r="S10" s="203">
        <f t="shared" si="5"/>
        <v>1.95</v>
      </c>
      <c r="T10" s="92" t="str">
        <f t="shared" si="3"/>
        <v>High</v>
      </c>
      <c r="W10" s="98">
        <v>0.33329999999999999</v>
      </c>
      <c r="X10" s="99">
        <f>_xlfn.PERCENTILE.INC(S4:S52,W10)</f>
        <v>2.03328</v>
      </c>
    </row>
    <row r="11" spans="1:24" ht="15.6" x14ac:dyDescent="0.6">
      <c r="A11" s="1">
        <v>8</v>
      </c>
      <c r="B11" s="2" t="s">
        <v>15</v>
      </c>
      <c r="C11" s="11">
        <v>2</v>
      </c>
      <c r="D11" s="10">
        <v>3</v>
      </c>
      <c r="E11" s="46">
        <v>1</v>
      </c>
      <c r="F11" s="16">
        <f t="shared" si="0"/>
        <v>2.5</v>
      </c>
      <c r="G11" s="14">
        <v>2</v>
      </c>
      <c r="H11" s="15"/>
      <c r="I11" s="15">
        <v>2</v>
      </c>
      <c r="J11" s="15">
        <v>2</v>
      </c>
      <c r="K11" s="15">
        <v>3</v>
      </c>
      <c r="L11" s="43">
        <v>1</v>
      </c>
      <c r="M11" s="9">
        <f t="shared" si="1"/>
        <v>2.25</v>
      </c>
      <c r="N11" s="33"/>
      <c r="O11" s="31"/>
      <c r="P11" s="66"/>
      <c r="Q11" s="40">
        <v>1</v>
      </c>
      <c r="R11" s="37">
        <f t="shared" si="4"/>
        <v>0</v>
      </c>
      <c r="S11" s="95">
        <f t="shared" si="5"/>
        <v>2.375</v>
      </c>
      <c r="T11" s="92" t="str">
        <f t="shared" si="3"/>
        <v>Low</v>
      </c>
      <c r="W11" s="98">
        <v>0.66669999999999996</v>
      </c>
      <c r="X11" s="99">
        <f>_xlfn.PERCENTILE.INC(S4:S52,W11)</f>
        <v>2.3500399999999999</v>
      </c>
    </row>
    <row r="12" spans="1:24" ht="15.6" x14ac:dyDescent="0.55000000000000004">
      <c r="A12" s="1">
        <v>9</v>
      </c>
      <c r="B12" s="2" t="s">
        <v>16</v>
      </c>
      <c r="C12" s="17">
        <v>2</v>
      </c>
      <c r="D12" s="18">
        <v>3</v>
      </c>
      <c r="E12" s="45">
        <v>1</v>
      </c>
      <c r="F12" s="19">
        <f t="shared" si="0"/>
        <v>2.5</v>
      </c>
      <c r="G12" s="24">
        <v>3</v>
      </c>
      <c r="H12" s="25">
        <v>3</v>
      </c>
      <c r="I12" s="25">
        <v>2</v>
      </c>
      <c r="J12" s="25">
        <v>2</v>
      </c>
      <c r="K12" s="25">
        <v>1</v>
      </c>
      <c r="L12" s="42">
        <v>1</v>
      </c>
      <c r="M12" s="26">
        <f t="shared" si="1"/>
        <v>2.2000000000000002</v>
      </c>
      <c r="N12" s="32"/>
      <c r="O12" s="30"/>
      <c r="P12" s="65"/>
      <c r="Q12" s="39">
        <v>1</v>
      </c>
      <c r="R12" s="36">
        <f t="shared" si="4"/>
        <v>0</v>
      </c>
      <c r="S12" s="94">
        <f t="shared" si="5"/>
        <v>2.35</v>
      </c>
      <c r="T12" s="92" t="str">
        <f t="shared" si="3"/>
        <v>Medium</v>
      </c>
    </row>
    <row r="13" spans="1:24" ht="15.6" x14ac:dyDescent="0.55000000000000004">
      <c r="A13" s="1">
        <v>10</v>
      </c>
      <c r="B13" s="2" t="s">
        <v>17</v>
      </c>
      <c r="C13" s="11">
        <v>1</v>
      </c>
      <c r="D13" s="10">
        <v>1</v>
      </c>
      <c r="E13" s="46">
        <v>1</v>
      </c>
      <c r="F13" s="16">
        <f t="shared" si="0"/>
        <v>1</v>
      </c>
      <c r="G13" s="14">
        <v>1</v>
      </c>
      <c r="H13" s="15">
        <v>3</v>
      </c>
      <c r="I13" s="15">
        <v>3</v>
      </c>
      <c r="J13" s="15">
        <v>1</v>
      </c>
      <c r="K13" s="15"/>
      <c r="L13" s="43">
        <v>1</v>
      </c>
      <c r="M13" s="9">
        <f t="shared" si="1"/>
        <v>2</v>
      </c>
      <c r="N13" s="33"/>
      <c r="O13" s="31"/>
      <c r="P13" s="66"/>
      <c r="Q13" s="40">
        <v>1</v>
      </c>
      <c r="R13" s="37">
        <f t="shared" si="4"/>
        <v>0</v>
      </c>
      <c r="S13" s="95">
        <f t="shared" si="5"/>
        <v>1.5</v>
      </c>
      <c r="T13" s="92" t="str">
        <f t="shared" si="3"/>
        <v>High</v>
      </c>
    </row>
    <row r="14" spans="1:24" ht="15.6" x14ac:dyDescent="0.55000000000000004">
      <c r="A14" s="1">
        <v>11</v>
      </c>
      <c r="B14" s="2" t="s">
        <v>18</v>
      </c>
      <c r="C14" s="17">
        <v>1</v>
      </c>
      <c r="D14" s="18">
        <v>1</v>
      </c>
      <c r="E14" s="45">
        <v>1</v>
      </c>
      <c r="F14" s="19">
        <f t="shared" si="0"/>
        <v>1</v>
      </c>
      <c r="G14" s="24">
        <v>1</v>
      </c>
      <c r="H14" s="25"/>
      <c r="I14" s="25">
        <v>3</v>
      </c>
      <c r="J14" s="25">
        <v>3</v>
      </c>
      <c r="K14" s="25"/>
      <c r="L14" s="42">
        <v>1</v>
      </c>
      <c r="M14" s="26">
        <f t="shared" si="1"/>
        <v>2.3333333333333335</v>
      </c>
      <c r="N14" s="32"/>
      <c r="O14" s="30"/>
      <c r="P14" s="65"/>
      <c r="Q14" s="39">
        <v>1</v>
      </c>
      <c r="R14" s="36">
        <f t="shared" si="4"/>
        <v>0</v>
      </c>
      <c r="S14" s="94">
        <f t="shared" si="5"/>
        <v>1.6666666666666667</v>
      </c>
      <c r="T14" s="92" t="str">
        <f t="shared" si="3"/>
        <v>High</v>
      </c>
    </row>
    <row r="15" spans="1:24" ht="15.6" x14ac:dyDescent="0.55000000000000004">
      <c r="A15" s="100">
        <v>12</v>
      </c>
      <c r="B15" s="101" t="s">
        <v>19</v>
      </c>
      <c r="C15" s="194">
        <v>1</v>
      </c>
      <c r="D15" s="195">
        <v>2</v>
      </c>
      <c r="E15" s="196">
        <v>1</v>
      </c>
      <c r="F15" s="197">
        <f t="shared" si="0"/>
        <v>1.5</v>
      </c>
      <c r="G15" s="198">
        <v>3</v>
      </c>
      <c r="H15" s="199">
        <v>2</v>
      </c>
      <c r="I15" s="199">
        <v>2</v>
      </c>
      <c r="J15" s="199">
        <v>1</v>
      </c>
      <c r="K15" s="199">
        <v>3</v>
      </c>
      <c r="L15" s="195">
        <v>1</v>
      </c>
      <c r="M15" s="200">
        <f t="shared" si="1"/>
        <v>2.2000000000000002</v>
      </c>
      <c r="N15" s="198"/>
      <c r="O15" s="199"/>
      <c r="P15" s="195"/>
      <c r="Q15" s="201">
        <v>1</v>
      </c>
      <c r="R15" s="202">
        <f t="shared" si="4"/>
        <v>0</v>
      </c>
      <c r="S15" s="203">
        <f t="shared" si="5"/>
        <v>1.85</v>
      </c>
      <c r="T15" s="92" t="str">
        <f t="shared" si="3"/>
        <v>High</v>
      </c>
    </row>
    <row r="16" spans="1:24" ht="15.6" x14ac:dyDescent="0.55000000000000004">
      <c r="A16" s="1">
        <v>13</v>
      </c>
      <c r="B16" s="2" t="s">
        <v>20</v>
      </c>
      <c r="C16" s="17">
        <v>1</v>
      </c>
      <c r="D16" s="18">
        <v>2</v>
      </c>
      <c r="E16" s="45">
        <v>1</v>
      </c>
      <c r="F16" s="19">
        <f t="shared" si="0"/>
        <v>1.5</v>
      </c>
      <c r="G16" s="24">
        <v>3</v>
      </c>
      <c r="H16" s="25">
        <v>1</v>
      </c>
      <c r="I16" s="25">
        <v>2</v>
      </c>
      <c r="J16" s="25">
        <v>2</v>
      </c>
      <c r="K16" s="25">
        <v>3</v>
      </c>
      <c r="L16" s="42">
        <v>1</v>
      </c>
      <c r="M16" s="26">
        <f t="shared" si="1"/>
        <v>2.2000000000000002</v>
      </c>
      <c r="N16" s="32">
        <v>1</v>
      </c>
      <c r="O16" s="30"/>
      <c r="P16" s="65">
        <v>1</v>
      </c>
      <c r="Q16" s="39">
        <v>1</v>
      </c>
      <c r="R16" s="36">
        <f t="shared" si="4"/>
        <v>1</v>
      </c>
      <c r="S16" s="94">
        <f t="shared" si="5"/>
        <v>1.5666666666666667</v>
      </c>
      <c r="T16" s="92" t="str">
        <f t="shared" si="3"/>
        <v>High</v>
      </c>
    </row>
    <row r="17" spans="1:20" ht="15.6" x14ac:dyDescent="0.55000000000000004">
      <c r="A17" s="1">
        <v>14</v>
      </c>
      <c r="B17" s="2" t="s">
        <v>21</v>
      </c>
      <c r="C17" s="11">
        <v>2</v>
      </c>
      <c r="D17" s="10">
        <v>3</v>
      </c>
      <c r="E17" s="46">
        <v>1</v>
      </c>
      <c r="F17" s="16">
        <f t="shared" si="0"/>
        <v>2.5</v>
      </c>
      <c r="G17" s="14">
        <v>3</v>
      </c>
      <c r="H17" s="15">
        <v>3</v>
      </c>
      <c r="I17" s="15">
        <v>2</v>
      </c>
      <c r="J17" s="15">
        <v>3</v>
      </c>
      <c r="K17" s="15">
        <v>2</v>
      </c>
      <c r="L17" s="43">
        <v>1</v>
      </c>
      <c r="M17" s="9">
        <f t="shared" si="1"/>
        <v>2.6</v>
      </c>
      <c r="N17" s="33"/>
      <c r="O17" s="31"/>
      <c r="P17" s="66">
        <v>1</v>
      </c>
      <c r="Q17" s="40">
        <v>1</v>
      </c>
      <c r="R17" s="37">
        <f t="shared" si="4"/>
        <v>1</v>
      </c>
      <c r="S17" s="95">
        <f t="shared" si="5"/>
        <v>2.0333333333333332</v>
      </c>
      <c r="T17" s="92" t="str">
        <f t="shared" si="3"/>
        <v>Medium</v>
      </c>
    </row>
    <row r="18" spans="1:20" ht="15.6" x14ac:dyDescent="0.55000000000000004">
      <c r="A18" s="100">
        <v>15</v>
      </c>
      <c r="B18" s="101" t="s">
        <v>22</v>
      </c>
      <c r="C18" s="194">
        <v>1</v>
      </c>
      <c r="D18" s="195">
        <v>3</v>
      </c>
      <c r="E18" s="196">
        <v>1</v>
      </c>
      <c r="F18" s="197">
        <f t="shared" si="0"/>
        <v>2</v>
      </c>
      <c r="G18" s="198">
        <v>1</v>
      </c>
      <c r="H18" s="199">
        <v>1</v>
      </c>
      <c r="I18" s="199">
        <v>2</v>
      </c>
      <c r="J18" s="199">
        <v>1</v>
      </c>
      <c r="K18" s="199">
        <v>3</v>
      </c>
      <c r="L18" s="195">
        <v>1</v>
      </c>
      <c r="M18" s="200">
        <f t="shared" si="1"/>
        <v>1.6</v>
      </c>
      <c r="N18" s="198"/>
      <c r="O18" s="199"/>
      <c r="P18" s="195"/>
      <c r="Q18" s="201">
        <v>1</v>
      </c>
      <c r="R18" s="202">
        <f t="shared" si="4"/>
        <v>0</v>
      </c>
      <c r="S18" s="203">
        <f t="shared" si="5"/>
        <v>1.8</v>
      </c>
      <c r="T18" s="92" t="str">
        <f t="shared" si="3"/>
        <v>High</v>
      </c>
    </row>
    <row r="19" spans="1:20" ht="15.6" x14ac:dyDescent="0.55000000000000004">
      <c r="A19" s="1">
        <v>16</v>
      </c>
      <c r="B19" s="2" t="s">
        <v>23</v>
      </c>
      <c r="C19" s="11">
        <v>1</v>
      </c>
      <c r="D19" s="10">
        <v>3</v>
      </c>
      <c r="E19" s="46">
        <v>1</v>
      </c>
      <c r="F19" s="16">
        <f t="shared" si="0"/>
        <v>2</v>
      </c>
      <c r="G19" s="14">
        <v>3</v>
      </c>
      <c r="H19" s="15"/>
      <c r="I19" s="15">
        <v>2</v>
      </c>
      <c r="J19" s="15">
        <v>3</v>
      </c>
      <c r="K19" s="15">
        <v>3</v>
      </c>
      <c r="L19" s="43">
        <v>1</v>
      </c>
      <c r="M19" s="9">
        <f t="shared" si="1"/>
        <v>2.75</v>
      </c>
      <c r="N19" s="33"/>
      <c r="O19" s="31"/>
      <c r="P19" s="66"/>
      <c r="Q19" s="40">
        <v>1</v>
      </c>
      <c r="R19" s="37">
        <f t="shared" si="4"/>
        <v>0</v>
      </c>
      <c r="S19" s="95">
        <f t="shared" si="5"/>
        <v>2.375</v>
      </c>
      <c r="T19" s="92" t="str">
        <f t="shared" si="3"/>
        <v>Low</v>
      </c>
    </row>
    <row r="20" spans="1:20" ht="15.6" x14ac:dyDescent="0.55000000000000004">
      <c r="A20" s="1">
        <v>17</v>
      </c>
      <c r="B20" s="2" t="s">
        <v>24</v>
      </c>
      <c r="C20" s="17">
        <v>1</v>
      </c>
      <c r="D20" s="18">
        <v>1</v>
      </c>
      <c r="E20" s="45">
        <v>1</v>
      </c>
      <c r="F20" s="19">
        <f t="shared" si="0"/>
        <v>1</v>
      </c>
      <c r="G20" s="24">
        <v>1</v>
      </c>
      <c r="H20" s="25">
        <v>3</v>
      </c>
      <c r="I20" s="25">
        <v>2</v>
      </c>
      <c r="J20" s="25">
        <v>3</v>
      </c>
      <c r="K20" s="25"/>
      <c r="L20" s="42">
        <v>1</v>
      </c>
      <c r="M20" s="26">
        <f t="shared" si="1"/>
        <v>2.25</v>
      </c>
      <c r="N20" s="32"/>
      <c r="O20" s="30"/>
      <c r="P20" s="65"/>
      <c r="Q20" s="39">
        <v>1</v>
      </c>
      <c r="R20" s="36">
        <f t="shared" si="4"/>
        <v>0</v>
      </c>
      <c r="S20" s="94">
        <f t="shared" si="5"/>
        <v>1.625</v>
      </c>
      <c r="T20" s="92" t="str">
        <f t="shared" si="3"/>
        <v>High</v>
      </c>
    </row>
    <row r="21" spans="1:20" ht="15.6" x14ac:dyDescent="0.55000000000000004">
      <c r="A21" s="1">
        <v>18</v>
      </c>
      <c r="B21" s="2" t="s">
        <v>25</v>
      </c>
      <c r="C21" s="11">
        <v>2</v>
      </c>
      <c r="D21" s="10">
        <v>3</v>
      </c>
      <c r="E21" s="46">
        <v>1</v>
      </c>
      <c r="F21" s="16">
        <f t="shared" si="0"/>
        <v>2.5</v>
      </c>
      <c r="G21" s="14">
        <v>2</v>
      </c>
      <c r="H21" s="15">
        <v>3</v>
      </c>
      <c r="I21" s="15">
        <v>1</v>
      </c>
      <c r="J21" s="15">
        <v>2</v>
      </c>
      <c r="K21" s="15"/>
      <c r="L21" s="43">
        <v>1</v>
      </c>
      <c r="M21" s="9">
        <f t="shared" si="1"/>
        <v>2</v>
      </c>
      <c r="N21" s="33"/>
      <c r="O21" s="31"/>
      <c r="P21" s="66"/>
      <c r="Q21" s="40">
        <v>1</v>
      </c>
      <c r="R21" s="37">
        <f t="shared" si="4"/>
        <v>0</v>
      </c>
      <c r="S21" s="95">
        <f t="shared" si="5"/>
        <v>2.25</v>
      </c>
      <c r="T21" s="92" t="str">
        <f t="shared" si="3"/>
        <v>Medium</v>
      </c>
    </row>
    <row r="22" spans="1:20" ht="15.6" x14ac:dyDescent="0.55000000000000004">
      <c r="A22" s="1">
        <v>19</v>
      </c>
      <c r="B22" s="2" t="s">
        <v>26</v>
      </c>
      <c r="C22" s="17">
        <v>1</v>
      </c>
      <c r="D22" s="18">
        <v>1</v>
      </c>
      <c r="E22" s="45">
        <v>1</v>
      </c>
      <c r="F22" s="19">
        <f t="shared" si="0"/>
        <v>1</v>
      </c>
      <c r="G22" s="24">
        <v>3</v>
      </c>
      <c r="H22" s="25"/>
      <c r="I22" s="25">
        <v>3</v>
      </c>
      <c r="J22" s="25">
        <v>3</v>
      </c>
      <c r="K22" s="25"/>
      <c r="L22" s="42">
        <v>1</v>
      </c>
      <c r="M22" s="26">
        <f t="shared" si="1"/>
        <v>3</v>
      </c>
      <c r="N22" s="32"/>
      <c r="O22" s="30"/>
      <c r="P22" s="65"/>
      <c r="Q22" s="39">
        <v>1</v>
      </c>
      <c r="R22" s="36">
        <f t="shared" si="4"/>
        <v>0</v>
      </c>
      <c r="S22" s="94">
        <f t="shared" si="5"/>
        <v>2</v>
      </c>
      <c r="T22" s="92" t="str">
        <f t="shared" si="3"/>
        <v>High</v>
      </c>
    </row>
    <row r="23" spans="1:20" ht="15.6" x14ac:dyDescent="0.55000000000000004">
      <c r="A23" s="100">
        <v>20</v>
      </c>
      <c r="B23" s="101" t="s">
        <v>27</v>
      </c>
      <c r="C23" s="194">
        <v>1</v>
      </c>
      <c r="D23" s="195">
        <v>3</v>
      </c>
      <c r="E23" s="196">
        <v>1</v>
      </c>
      <c r="F23" s="197">
        <f t="shared" si="0"/>
        <v>2</v>
      </c>
      <c r="G23" s="198">
        <v>3</v>
      </c>
      <c r="H23" s="199">
        <v>3</v>
      </c>
      <c r="I23" s="199">
        <v>1</v>
      </c>
      <c r="J23" s="199">
        <v>1</v>
      </c>
      <c r="K23" s="199">
        <v>1</v>
      </c>
      <c r="L23" s="195">
        <v>1</v>
      </c>
      <c r="M23" s="200">
        <f t="shared" si="1"/>
        <v>1.8</v>
      </c>
      <c r="N23" s="198"/>
      <c r="O23" s="199"/>
      <c r="P23" s="195"/>
      <c r="Q23" s="201">
        <v>1</v>
      </c>
      <c r="R23" s="202">
        <f t="shared" si="4"/>
        <v>0</v>
      </c>
      <c r="S23" s="203">
        <f t="shared" si="5"/>
        <v>1.9</v>
      </c>
      <c r="T23" s="92" t="str">
        <f t="shared" si="3"/>
        <v>High</v>
      </c>
    </row>
    <row r="24" spans="1:20" ht="15.6" x14ac:dyDescent="0.55000000000000004">
      <c r="A24" s="1">
        <v>21</v>
      </c>
      <c r="B24" s="2" t="s">
        <v>28</v>
      </c>
      <c r="C24" s="17"/>
      <c r="D24" s="18"/>
      <c r="E24" s="45">
        <v>1</v>
      </c>
      <c r="F24" s="19">
        <f t="shared" si="0"/>
        <v>2</v>
      </c>
      <c r="G24" s="24">
        <v>1</v>
      </c>
      <c r="H24" s="25"/>
      <c r="I24" s="25">
        <v>3</v>
      </c>
      <c r="J24" s="25">
        <v>3</v>
      </c>
      <c r="K24" s="25"/>
      <c r="L24" s="42">
        <v>1</v>
      </c>
      <c r="M24" s="26">
        <f t="shared" si="1"/>
        <v>2.3333333333333335</v>
      </c>
      <c r="N24" s="32"/>
      <c r="O24" s="30"/>
      <c r="P24" s="65"/>
      <c r="Q24" s="39">
        <v>1</v>
      </c>
      <c r="R24" s="36">
        <f t="shared" si="4"/>
        <v>0</v>
      </c>
      <c r="S24" s="94">
        <f t="shared" si="5"/>
        <v>2.166666666666667</v>
      </c>
      <c r="T24" s="92" t="str">
        <f t="shared" si="3"/>
        <v>Medium</v>
      </c>
    </row>
    <row r="25" spans="1:20" ht="15.6" x14ac:dyDescent="0.55000000000000004">
      <c r="A25" s="1">
        <v>22</v>
      </c>
      <c r="B25" s="2" t="s">
        <v>29</v>
      </c>
      <c r="C25" s="11">
        <v>1</v>
      </c>
      <c r="D25" s="10"/>
      <c r="E25" s="46">
        <v>1</v>
      </c>
      <c r="F25" s="16">
        <f t="shared" si="0"/>
        <v>1</v>
      </c>
      <c r="G25" s="14">
        <v>3</v>
      </c>
      <c r="H25" s="15"/>
      <c r="I25" s="15">
        <v>3</v>
      </c>
      <c r="J25" s="15">
        <v>3</v>
      </c>
      <c r="K25" s="15"/>
      <c r="L25" s="43">
        <v>1</v>
      </c>
      <c r="M25" s="9">
        <f t="shared" si="1"/>
        <v>3</v>
      </c>
      <c r="N25" s="33"/>
      <c r="O25" s="31"/>
      <c r="P25" s="66"/>
      <c r="Q25" s="40">
        <v>1</v>
      </c>
      <c r="R25" s="37">
        <f t="shared" si="4"/>
        <v>0</v>
      </c>
      <c r="S25" s="95">
        <f t="shared" si="5"/>
        <v>2</v>
      </c>
      <c r="T25" s="92" t="str">
        <f t="shared" si="3"/>
        <v>High</v>
      </c>
    </row>
    <row r="26" spans="1:20" ht="15.6" x14ac:dyDescent="0.55000000000000004">
      <c r="A26" s="1">
        <v>23</v>
      </c>
      <c r="B26" s="2" t="s">
        <v>30</v>
      </c>
      <c r="C26" s="17">
        <v>1</v>
      </c>
      <c r="D26" s="18">
        <v>3</v>
      </c>
      <c r="E26" s="45">
        <v>1</v>
      </c>
      <c r="F26" s="19">
        <f t="shared" si="0"/>
        <v>2</v>
      </c>
      <c r="G26" s="24">
        <v>1</v>
      </c>
      <c r="H26" s="25"/>
      <c r="I26" s="25">
        <v>3</v>
      </c>
      <c r="J26" s="25">
        <v>3</v>
      </c>
      <c r="K26" s="25"/>
      <c r="L26" s="42">
        <v>1</v>
      </c>
      <c r="M26" s="26">
        <f t="shared" si="1"/>
        <v>2.3333333333333335</v>
      </c>
      <c r="N26" s="32"/>
      <c r="O26" s="30"/>
      <c r="P26" s="65"/>
      <c r="Q26" s="39">
        <v>1</v>
      </c>
      <c r="R26" s="36">
        <f t="shared" si="4"/>
        <v>0</v>
      </c>
      <c r="S26" s="94">
        <f t="shared" si="5"/>
        <v>2.166666666666667</v>
      </c>
      <c r="T26" s="92" t="str">
        <f t="shared" si="3"/>
        <v>Medium</v>
      </c>
    </row>
    <row r="27" spans="1:20" ht="15.6" x14ac:dyDescent="0.55000000000000004">
      <c r="A27" s="1">
        <v>24</v>
      </c>
      <c r="B27" s="2" t="s">
        <v>31</v>
      </c>
      <c r="C27" s="11" t="s">
        <v>95</v>
      </c>
      <c r="D27" s="10" t="s">
        <v>95</v>
      </c>
      <c r="E27" s="46">
        <v>1</v>
      </c>
      <c r="F27" s="16">
        <f t="shared" si="0"/>
        <v>2</v>
      </c>
      <c r="G27" s="14">
        <v>3</v>
      </c>
      <c r="H27" s="15"/>
      <c r="I27" s="15">
        <v>3</v>
      </c>
      <c r="J27" s="15">
        <v>3</v>
      </c>
      <c r="K27" s="15"/>
      <c r="L27" s="43">
        <v>1</v>
      </c>
      <c r="M27" s="9">
        <f t="shared" si="1"/>
        <v>3</v>
      </c>
      <c r="N27" s="33"/>
      <c r="O27" s="31"/>
      <c r="P27" s="66"/>
      <c r="Q27" s="40">
        <v>1</v>
      </c>
      <c r="R27" s="37">
        <f t="shared" si="4"/>
        <v>0</v>
      </c>
      <c r="S27" s="95">
        <f t="shared" si="5"/>
        <v>2.5</v>
      </c>
      <c r="T27" s="92" t="str">
        <f t="shared" si="3"/>
        <v>Low</v>
      </c>
    </row>
    <row r="28" spans="1:20" ht="15.6" x14ac:dyDescent="0.55000000000000004">
      <c r="A28" s="1">
        <v>25</v>
      </c>
      <c r="B28" s="2" t="s">
        <v>32</v>
      </c>
      <c r="C28" s="17"/>
      <c r="D28" s="18">
        <v>1</v>
      </c>
      <c r="E28" s="45">
        <v>1</v>
      </c>
      <c r="F28" s="19">
        <f t="shared" si="0"/>
        <v>1</v>
      </c>
      <c r="G28" s="24">
        <v>3</v>
      </c>
      <c r="H28" s="25"/>
      <c r="I28" s="25">
        <v>3</v>
      </c>
      <c r="J28" s="25">
        <v>3</v>
      </c>
      <c r="K28" s="25"/>
      <c r="L28" s="42">
        <v>1</v>
      </c>
      <c r="M28" s="26">
        <f t="shared" si="1"/>
        <v>3</v>
      </c>
      <c r="N28" s="32"/>
      <c r="O28" s="30"/>
      <c r="P28" s="65"/>
      <c r="Q28" s="39">
        <v>1</v>
      </c>
      <c r="R28" s="36">
        <f t="shared" si="4"/>
        <v>0</v>
      </c>
      <c r="S28" s="94">
        <f t="shared" si="5"/>
        <v>2</v>
      </c>
      <c r="T28" s="92" t="str">
        <f t="shared" si="3"/>
        <v>High</v>
      </c>
    </row>
    <row r="29" spans="1:20" ht="15.6" x14ac:dyDescent="0.55000000000000004">
      <c r="A29" s="1">
        <v>26</v>
      </c>
      <c r="B29" s="2" t="s">
        <v>33</v>
      </c>
      <c r="C29" s="11">
        <v>1</v>
      </c>
      <c r="D29" s="10"/>
      <c r="E29" s="46">
        <v>1</v>
      </c>
      <c r="F29" s="16">
        <f t="shared" si="0"/>
        <v>1</v>
      </c>
      <c r="G29" s="14">
        <v>2</v>
      </c>
      <c r="H29" s="15"/>
      <c r="I29" s="15">
        <v>3</v>
      </c>
      <c r="J29" s="15">
        <v>3</v>
      </c>
      <c r="K29" s="15"/>
      <c r="L29" s="43">
        <v>1</v>
      </c>
      <c r="M29" s="9">
        <f t="shared" si="1"/>
        <v>2.6666666666666665</v>
      </c>
      <c r="N29" s="33"/>
      <c r="O29" s="31"/>
      <c r="P29" s="66"/>
      <c r="Q29" s="40">
        <v>1</v>
      </c>
      <c r="R29" s="37">
        <f t="shared" si="4"/>
        <v>0</v>
      </c>
      <c r="S29" s="95">
        <f t="shared" si="5"/>
        <v>1.8333333333333333</v>
      </c>
      <c r="T29" s="92" t="str">
        <f t="shared" si="3"/>
        <v>High</v>
      </c>
    </row>
    <row r="30" spans="1:20" ht="15.6" x14ac:dyDescent="0.55000000000000004">
      <c r="A30" s="1">
        <v>27</v>
      </c>
      <c r="B30" s="2" t="s">
        <v>34</v>
      </c>
      <c r="C30" s="17"/>
      <c r="D30" s="18"/>
      <c r="E30" s="45">
        <v>1</v>
      </c>
      <c r="F30" s="19">
        <f t="shared" si="0"/>
        <v>2</v>
      </c>
      <c r="G30" s="24">
        <v>2</v>
      </c>
      <c r="H30" s="25"/>
      <c r="I30" s="25">
        <v>3</v>
      </c>
      <c r="J30" s="25">
        <v>3</v>
      </c>
      <c r="K30" s="25"/>
      <c r="L30" s="42">
        <v>1</v>
      </c>
      <c r="M30" s="26">
        <f t="shared" si="1"/>
        <v>2.6666666666666665</v>
      </c>
      <c r="N30" s="32"/>
      <c r="O30" s="30"/>
      <c r="P30" s="65"/>
      <c r="Q30" s="39">
        <v>1</v>
      </c>
      <c r="R30" s="36">
        <f t="shared" si="4"/>
        <v>0</v>
      </c>
      <c r="S30" s="94">
        <f t="shared" si="5"/>
        <v>2.333333333333333</v>
      </c>
      <c r="T30" s="92" t="str">
        <f t="shared" si="3"/>
        <v>Medium</v>
      </c>
    </row>
    <row r="31" spans="1:20" ht="15.6" x14ac:dyDescent="0.55000000000000004">
      <c r="A31" s="1">
        <v>28</v>
      </c>
      <c r="B31" s="2" t="s">
        <v>35</v>
      </c>
      <c r="C31" s="11"/>
      <c r="D31" s="10"/>
      <c r="E31" s="46">
        <v>1</v>
      </c>
      <c r="F31" s="16">
        <f t="shared" si="0"/>
        <v>2</v>
      </c>
      <c r="G31" s="14">
        <v>2</v>
      </c>
      <c r="H31" s="15"/>
      <c r="I31" s="15">
        <v>3</v>
      </c>
      <c r="J31" s="15">
        <v>3</v>
      </c>
      <c r="K31" s="15"/>
      <c r="L31" s="43">
        <v>1</v>
      </c>
      <c r="M31" s="9">
        <f t="shared" si="1"/>
        <v>2.6666666666666665</v>
      </c>
      <c r="N31" s="33"/>
      <c r="O31" s="31"/>
      <c r="P31" s="66"/>
      <c r="Q31" s="40">
        <v>1</v>
      </c>
      <c r="R31" s="37">
        <f t="shared" si="4"/>
        <v>0</v>
      </c>
      <c r="S31" s="95">
        <f t="shared" si="5"/>
        <v>2.333333333333333</v>
      </c>
      <c r="T31" s="92" t="str">
        <f t="shared" si="3"/>
        <v>Medium</v>
      </c>
    </row>
    <row r="32" spans="1:20" ht="15.6" x14ac:dyDescent="0.55000000000000004">
      <c r="A32" s="1">
        <v>29</v>
      </c>
      <c r="B32" s="2" t="s">
        <v>36</v>
      </c>
      <c r="C32" s="17"/>
      <c r="D32" s="18"/>
      <c r="E32" s="45">
        <v>1</v>
      </c>
      <c r="F32" s="19">
        <f t="shared" si="0"/>
        <v>2</v>
      </c>
      <c r="G32" s="24">
        <v>1</v>
      </c>
      <c r="H32" s="25"/>
      <c r="I32" s="25">
        <v>3</v>
      </c>
      <c r="J32" s="25">
        <v>3</v>
      </c>
      <c r="K32" s="25"/>
      <c r="L32" s="42">
        <v>1</v>
      </c>
      <c r="M32" s="26">
        <f t="shared" si="1"/>
        <v>2.3333333333333335</v>
      </c>
      <c r="N32" s="32"/>
      <c r="O32" s="30"/>
      <c r="P32" s="65"/>
      <c r="Q32" s="39">
        <v>1</v>
      </c>
      <c r="R32" s="36">
        <f t="shared" si="4"/>
        <v>0</v>
      </c>
      <c r="S32" s="94">
        <f t="shared" si="5"/>
        <v>2.166666666666667</v>
      </c>
      <c r="T32" s="92" t="str">
        <f t="shared" si="3"/>
        <v>Medium</v>
      </c>
    </row>
    <row r="33" spans="1:20" ht="15.6" x14ac:dyDescent="0.55000000000000004">
      <c r="A33" s="1">
        <v>30</v>
      </c>
      <c r="B33" s="2" t="s">
        <v>37</v>
      </c>
      <c r="C33" s="11"/>
      <c r="D33" s="10"/>
      <c r="E33" s="46">
        <v>1</v>
      </c>
      <c r="F33" s="16">
        <f t="shared" si="0"/>
        <v>2</v>
      </c>
      <c r="G33" s="14">
        <v>2</v>
      </c>
      <c r="H33" s="15"/>
      <c r="I33" s="15">
        <v>3</v>
      </c>
      <c r="J33" s="15">
        <v>3</v>
      </c>
      <c r="K33" s="15"/>
      <c r="L33" s="43">
        <v>1</v>
      </c>
      <c r="M33" s="9">
        <f t="shared" si="1"/>
        <v>2.6666666666666665</v>
      </c>
      <c r="N33" s="33"/>
      <c r="O33" s="31"/>
      <c r="P33" s="66"/>
      <c r="Q33" s="40">
        <v>1</v>
      </c>
      <c r="R33" s="37">
        <f t="shared" si="4"/>
        <v>0</v>
      </c>
      <c r="S33" s="95">
        <f t="shared" si="5"/>
        <v>2.333333333333333</v>
      </c>
      <c r="T33" s="92" t="str">
        <f t="shared" si="3"/>
        <v>Medium</v>
      </c>
    </row>
    <row r="34" spans="1:20" ht="15.6" x14ac:dyDescent="0.55000000000000004">
      <c r="A34" s="1">
        <v>31</v>
      </c>
      <c r="B34" s="2" t="s">
        <v>38</v>
      </c>
      <c r="C34" s="17">
        <v>2</v>
      </c>
      <c r="D34" s="18">
        <v>2</v>
      </c>
      <c r="E34" s="45">
        <v>1</v>
      </c>
      <c r="F34" s="19">
        <f t="shared" si="0"/>
        <v>2</v>
      </c>
      <c r="G34" s="24">
        <v>2</v>
      </c>
      <c r="H34" s="25"/>
      <c r="I34" s="25">
        <v>2</v>
      </c>
      <c r="J34" s="25">
        <v>1</v>
      </c>
      <c r="K34" s="25"/>
      <c r="L34" s="42">
        <v>1</v>
      </c>
      <c r="M34" s="26">
        <f t="shared" si="1"/>
        <v>1.6666666666666667</v>
      </c>
      <c r="N34" s="32"/>
      <c r="O34" s="30"/>
      <c r="P34" s="65"/>
      <c r="Q34" s="39">
        <v>1</v>
      </c>
      <c r="R34" s="36">
        <f t="shared" si="4"/>
        <v>0</v>
      </c>
      <c r="S34" s="94">
        <f t="shared" si="5"/>
        <v>1.8333333333333335</v>
      </c>
      <c r="T34" s="92" t="str">
        <f t="shared" si="3"/>
        <v>High</v>
      </c>
    </row>
    <row r="35" spans="1:20" ht="15.6" x14ac:dyDescent="0.55000000000000004">
      <c r="A35" s="1">
        <v>32</v>
      </c>
      <c r="B35" s="3" t="s">
        <v>39</v>
      </c>
      <c r="C35" s="12">
        <v>2</v>
      </c>
      <c r="D35" s="10">
        <v>3</v>
      </c>
      <c r="E35" s="46">
        <v>1</v>
      </c>
      <c r="F35" s="16">
        <f t="shared" si="0"/>
        <v>2.5</v>
      </c>
      <c r="G35" s="14">
        <v>3</v>
      </c>
      <c r="H35" s="15"/>
      <c r="I35" s="15">
        <v>3</v>
      </c>
      <c r="J35" s="15">
        <v>3</v>
      </c>
      <c r="K35" s="15"/>
      <c r="L35" s="43">
        <v>1</v>
      </c>
      <c r="M35" s="9">
        <f t="shared" si="1"/>
        <v>3</v>
      </c>
      <c r="N35" s="33"/>
      <c r="O35" s="31"/>
      <c r="P35" s="66"/>
      <c r="Q35" s="40">
        <v>1</v>
      </c>
      <c r="R35" s="37">
        <f t="shared" si="4"/>
        <v>0</v>
      </c>
      <c r="S35" s="95">
        <f t="shared" si="5"/>
        <v>2.75</v>
      </c>
      <c r="T35" s="92" t="str">
        <f t="shared" si="3"/>
        <v>Low</v>
      </c>
    </row>
    <row r="36" spans="1:20" ht="15.6" x14ac:dyDescent="0.55000000000000004">
      <c r="A36" s="1">
        <v>33</v>
      </c>
      <c r="B36" s="3" t="s">
        <v>40</v>
      </c>
      <c r="C36" s="20">
        <v>2</v>
      </c>
      <c r="D36" s="18"/>
      <c r="E36" s="45">
        <v>1</v>
      </c>
      <c r="F36" s="19">
        <f t="shared" si="0"/>
        <v>2</v>
      </c>
      <c r="G36" s="24">
        <v>3</v>
      </c>
      <c r="H36" s="25"/>
      <c r="I36" s="25">
        <v>3</v>
      </c>
      <c r="J36" s="25">
        <v>3</v>
      </c>
      <c r="K36" s="25"/>
      <c r="L36" s="42">
        <v>1</v>
      </c>
      <c r="M36" s="26">
        <f t="shared" si="1"/>
        <v>3</v>
      </c>
      <c r="N36" s="32"/>
      <c r="O36" s="30"/>
      <c r="P36" s="65"/>
      <c r="Q36" s="39">
        <v>1</v>
      </c>
      <c r="R36" s="36">
        <f t="shared" si="4"/>
        <v>0</v>
      </c>
      <c r="S36" s="94">
        <f t="shared" si="5"/>
        <v>2.5</v>
      </c>
      <c r="T36" s="92" t="str">
        <f t="shared" si="3"/>
        <v>Low</v>
      </c>
    </row>
    <row r="37" spans="1:20" ht="15.6" x14ac:dyDescent="0.55000000000000004">
      <c r="A37" s="1">
        <v>34</v>
      </c>
      <c r="B37" s="3" t="s">
        <v>41</v>
      </c>
      <c r="C37" s="12" t="s">
        <v>95</v>
      </c>
      <c r="D37" s="10" t="s">
        <v>95</v>
      </c>
      <c r="E37" s="46">
        <v>1</v>
      </c>
      <c r="F37" s="16">
        <f t="shared" si="0"/>
        <v>2</v>
      </c>
      <c r="G37" s="14">
        <v>2</v>
      </c>
      <c r="H37" s="15"/>
      <c r="I37" s="15">
        <v>3</v>
      </c>
      <c r="J37" s="15">
        <v>3</v>
      </c>
      <c r="K37" s="15"/>
      <c r="L37" s="43">
        <v>1</v>
      </c>
      <c r="M37" s="9">
        <f t="shared" si="1"/>
        <v>2.6666666666666665</v>
      </c>
      <c r="N37" s="33"/>
      <c r="O37" s="31"/>
      <c r="P37" s="66"/>
      <c r="Q37" s="40">
        <v>1</v>
      </c>
      <c r="R37" s="37">
        <f t="shared" si="4"/>
        <v>0</v>
      </c>
      <c r="S37" s="95">
        <f t="shared" si="5"/>
        <v>2.333333333333333</v>
      </c>
      <c r="T37" s="92" t="str">
        <f t="shared" si="3"/>
        <v>Medium</v>
      </c>
    </row>
    <row r="38" spans="1:20" ht="15.6" x14ac:dyDescent="0.55000000000000004">
      <c r="A38" s="1">
        <v>35</v>
      </c>
      <c r="B38" s="3" t="s">
        <v>42</v>
      </c>
      <c r="C38" s="17">
        <v>2</v>
      </c>
      <c r="D38" s="18">
        <v>2</v>
      </c>
      <c r="E38" s="45">
        <v>1</v>
      </c>
      <c r="F38" s="19">
        <f t="shared" si="0"/>
        <v>2</v>
      </c>
      <c r="G38" s="24">
        <v>3</v>
      </c>
      <c r="H38" s="25"/>
      <c r="I38" s="25">
        <v>3</v>
      </c>
      <c r="J38" s="25">
        <v>3</v>
      </c>
      <c r="K38" s="25"/>
      <c r="L38" s="42">
        <v>1</v>
      </c>
      <c r="M38" s="26">
        <f t="shared" si="1"/>
        <v>3</v>
      </c>
      <c r="N38" s="32"/>
      <c r="O38" s="30"/>
      <c r="P38" s="65"/>
      <c r="Q38" s="39">
        <v>1</v>
      </c>
      <c r="R38" s="36">
        <f t="shared" si="4"/>
        <v>0</v>
      </c>
      <c r="S38" s="94">
        <f t="shared" si="5"/>
        <v>2.5</v>
      </c>
      <c r="T38" s="92" t="str">
        <f t="shared" si="3"/>
        <v>Low</v>
      </c>
    </row>
    <row r="39" spans="1:20" ht="15.6" x14ac:dyDescent="0.55000000000000004">
      <c r="A39" s="1">
        <v>36</v>
      </c>
      <c r="B39" s="2" t="s">
        <v>43</v>
      </c>
      <c r="C39" s="11">
        <v>2</v>
      </c>
      <c r="D39" s="10">
        <v>2</v>
      </c>
      <c r="E39" s="46">
        <v>1</v>
      </c>
      <c r="F39" s="16">
        <f t="shared" si="0"/>
        <v>2</v>
      </c>
      <c r="G39" s="14">
        <v>3</v>
      </c>
      <c r="H39" s="15"/>
      <c r="I39" s="15">
        <v>3</v>
      </c>
      <c r="J39" s="15">
        <v>3</v>
      </c>
      <c r="K39" s="15"/>
      <c r="L39" s="43">
        <v>1</v>
      </c>
      <c r="M39" s="9">
        <f t="shared" si="1"/>
        <v>3</v>
      </c>
      <c r="N39" s="33"/>
      <c r="O39" s="31"/>
      <c r="P39" s="66"/>
      <c r="Q39" s="40">
        <v>1</v>
      </c>
      <c r="R39" s="37">
        <f t="shared" si="4"/>
        <v>0</v>
      </c>
      <c r="S39" s="95">
        <f t="shared" si="5"/>
        <v>2.5</v>
      </c>
      <c r="T39" s="92" t="str">
        <f t="shared" si="3"/>
        <v>Low</v>
      </c>
    </row>
    <row r="40" spans="1:20" ht="15.6" x14ac:dyDescent="0.55000000000000004">
      <c r="A40" s="1">
        <v>37</v>
      </c>
      <c r="B40" s="2" t="s">
        <v>44</v>
      </c>
      <c r="C40" s="17">
        <v>3</v>
      </c>
      <c r="D40" s="18"/>
      <c r="E40" s="45">
        <v>1</v>
      </c>
      <c r="F40" s="19">
        <f t="shared" si="0"/>
        <v>3</v>
      </c>
      <c r="G40" s="24">
        <v>3</v>
      </c>
      <c r="H40" s="25"/>
      <c r="I40" s="25">
        <v>3</v>
      </c>
      <c r="J40" s="25">
        <v>3</v>
      </c>
      <c r="K40" s="25"/>
      <c r="L40" s="42">
        <v>1</v>
      </c>
      <c r="M40" s="26">
        <f t="shared" si="1"/>
        <v>3</v>
      </c>
      <c r="N40" s="32"/>
      <c r="O40" s="30"/>
      <c r="P40" s="65"/>
      <c r="Q40" s="39">
        <v>1</v>
      </c>
      <c r="R40" s="36">
        <f t="shared" si="4"/>
        <v>0</v>
      </c>
      <c r="S40" s="94">
        <f t="shared" si="5"/>
        <v>3</v>
      </c>
      <c r="T40" s="92" t="str">
        <f t="shared" si="3"/>
        <v>Low</v>
      </c>
    </row>
    <row r="41" spans="1:20" ht="15.6" x14ac:dyDescent="0.55000000000000004">
      <c r="A41" s="1">
        <v>38</v>
      </c>
      <c r="B41" s="2" t="s">
        <v>45</v>
      </c>
      <c r="C41" s="11">
        <v>3</v>
      </c>
      <c r="D41" s="10">
        <v>2</v>
      </c>
      <c r="E41" s="46">
        <v>1</v>
      </c>
      <c r="F41" s="16">
        <f t="shared" si="0"/>
        <v>2.5</v>
      </c>
      <c r="G41" s="14">
        <v>1</v>
      </c>
      <c r="H41" s="15"/>
      <c r="I41" s="15">
        <v>3</v>
      </c>
      <c r="J41" s="15">
        <v>3</v>
      </c>
      <c r="K41" s="15"/>
      <c r="L41" s="43">
        <v>1</v>
      </c>
      <c r="M41" s="9">
        <f t="shared" si="1"/>
        <v>2.3333333333333335</v>
      </c>
      <c r="N41" s="33"/>
      <c r="O41" s="31"/>
      <c r="P41" s="66"/>
      <c r="Q41" s="40">
        <v>1</v>
      </c>
      <c r="R41" s="37">
        <f t="shared" si="4"/>
        <v>0</v>
      </c>
      <c r="S41" s="95">
        <f t="shared" si="5"/>
        <v>2.416666666666667</v>
      </c>
      <c r="T41" s="92" t="str">
        <f t="shared" si="3"/>
        <v>Low</v>
      </c>
    </row>
    <row r="42" spans="1:20" ht="15.6" x14ac:dyDescent="0.55000000000000004">
      <c r="A42" s="1">
        <v>39</v>
      </c>
      <c r="B42" s="2" t="s">
        <v>46</v>
      </c>
      <c r="C42" s="17">
        <v>2</v>
      </c>
      <c r="D42" s="18"/>
      <c r="E42" s="45">
        <v>1</v>
      </c>
      <c r="F42" s="19">
        <f t="shared" si="0"/>
        <v>2</v>
      </c>
      <c r="G42" s="24">
        <v>3</v>
      </c>
      <c r="H42" s="25"/>
      <c r="I42" s="25">
        <v>3</v>
      </c>
      <c r="J42" s="25">
        <v>3</v>
      </c>
      <c r="K42" s="25"/>
      <c r="L42" s="42">
        <v>1</v>
      </c>
      <c r="M42" s="26">
        <f t="shared" si="1"/>
        <v>3</v>
      </c>
      <c r="N42" s="32"/>
      <c r="O42" s="30"/>
      <c r="P42" s="65"/>
      <c r="Q42" s="39">
        <v>1</v>
      </c>
      <c r="R42" s="36">
        <f t="shared" si="4"/>
        <v>0</v>
      </c>
      <c r="S42" s="94">
        <f t="shared" si="5"/>
        <v>2.5</v>
      </c>
      <c r="T42" s="92" t="str">
        <f t="shared" si="3"/>
        <v>Low</v>
      </c>
    </row>
    <row r="43" spans="1:20" ht="15.6" x14ac:dyDescent="0.55000000000000004">
      <c r="A43" s="1">
        <v>40</v>
      </c>
      <c r="B43" s="2" t="s">
        <v>47</v>
      </c>
      <c r="C43" s="11">
        <v>3</v>
      </c>
      <c r="D43" s="10">
        <v>1</v>
      </c>
      <c r="E43" s="46">
        <v>1</v>
      </c>
      <c r="F43" s="16">
        <f t="shared" si="0"/>
        <v>2</v>
      </c>
      <c r="G43" s="14">
        <v>3</v>
      </c>
      <c r="H43" s="15"/>
      <c r="I43" s="15">
        <v>3</v>
      </c>
      <c r="J43" s="15">
        <v>3</v>
      </c>
      <c r="K43" s="15"/>
      <c r="L43" s="43">
        <v>1</v>
      </c>
      <c r="M43" s="9">
        <f t="shared" si="1"/>
        <v>3</v>
      </c>
      <c r="N43" s="33"/>
      <c r="O43" s="31"/>
      <c r="P43" s="66"/>
      <c r="Q43" s="40">
        <v>1</v>
      </c>
      <c r="R43" s="37">
        <f t="shared" si="4"/>
        <v>0</v>
      </c>
      <c r="S43" s="95">
        <f t="shared" si="5"/>
        <v>2.5</v>
      </c>
      <c r="T43" s="92" t="str">
        <f t="shared" si="3"/>
        <v>Low</v>
      </c>
    </row>
    <row r="44" spans="1:20" ht="15.6" x14ac:dyDescent="0.55000000000000004">
      <c r="A44" s="1">
        <v>41</v>
      </c>
      <c r="B44" s="2" t="s">
        <v>48</v>
      </c>
      <c r="C44" s="17">
        <v>3</v>
      </c>
      <c r="D44" s="18"/>
      <c r="E44" s="45">
        <v>1</v>
      </c>
      <c r="F44" s="19">
        <f t="shared" si="0"/>
        <v>3</v>
      </c>
      <c r="G44" s="24">
        <v>3</v>
      </c>
      <c r="H44" s="25"/>
      <c r="I44" s="25">
        <v>3</v>
      </c>
      <c r="J44" s="25">
        <v>3</v>
      </c>
      <c r="K44" s="25"/>
      <c r="L44" s="42">
        <v>1</v>
      </c>
      <c r="M44" s="26">
        <f t="shared" si="1"/>
        <v>3</v>
      </c>
      <c r="N44" s="32"/>
      <c r="O44" s="30"/>
      <c r="P44" s="65"/>
      <c r="Q44" s="39">
        <v>1</v>
      </c>
      <c r="R44" s="36">
        <f t="shared" si="4"/>
        <v>0</v>
      </c>
      <c r="S44" s="94">
        <f t="shared" si="5"/>
        <v>3</v>
      </c>
      <c r="T44" s="92" t="str">
        <f t="shared" si="3"/>
        <v>Low</v>
      </c>
    </row>
    <row r="45" spans="1:20" ht="15.6" x14ac:dyDescent="0.55000000000000004">
      <c r="A45" s="1">
        <v>42</v>
      </c>
      <c r="B45" s="2" t="s">
        <v>49</v>
      </c>
      <c r="C45" s="11">
        <v>1</v>
      </c>
      <c r="D45" s="10">
        <v>2</v>
      </c>
      <c r="E45" s="46">
        <v>1</v>
      </c>
      <c r="F45" s="16">
        <f t="shared" si="0"/>
        <v>1.5</v>
      </c>
      <c r="G45" s="14">
        <v>3</v>
      </c>
      <c r="H45" s="15"/>
      <c r="I45" s="15">
        <v>3</v>
      </c>
      <c r="J45" s="15">
        <v>3</v>
      </c>
      <c r="K45" s="15"/>
      <c r="L45" s="43">
        <v>1</v>
      </c>
      <c r="M45" s="9">
        <f t="shared" si="1"/>
        <v>3</v>
      </c>
      <c r="N45" s="33"/>
      <c r="O45" s="31"/>
      <c r="P45" s="66"/>
      <c r="Q45" s="40">
        <v>1</v>
      </c>
      <c r="R45" s="37">
        <f t="shared" si="4"/>
        <v>0</v>
      </c>
      <c r="S45" s="95">
        <f t="shared" si="5"/>
        <v>2.25</v>
      </c>
      <c r="T45" s="92" t="str">
        <f t="shared" si="3"/>
        <v>Medium</v>
      </c>
    </row>
    <row r="46" spans="1:20" ht="15.6" x14ac:dyDescent="0.55000000000000004">
      <c r="A46" s="1">
        <v>43</v>
      </c>
      <c r="B46" s="2" t="s">
        <v>50</v>
      </c>
      <c r="C46" s="17"/>
      <c r="D46" s="18">
        <v>2</v>
      </c>
      <c r="E46" s="45">
        <v>1</v>
      </c>
      <c r="F46" s="19">
        <f t="shared" si="0"/>
        <v>2</v>
      </c>
      <c r="G46" s="24">
        <v>1</v>
      </c>
      <c r="H46" s="25"/>
      <c r="I46" s="25">
        <v>3</v>
      </c>
      <c r="J46" s="25">
        <v>3</v>
      </c>
      <c r="K46" s="25"/>
      <c r="L46" s="42">
        <v>1</v>
      </c>
      <c r="M46" s="26">
        <f t="shared" si="1"/>
        <v>2.3333333333333335</v>
      </c>
      <c r="N46" s="32"/>
      <c r="O46" s="30"/>
      <c r="P46" s="65"/>
      <c r="Q46" s="39">
        <v>1</v>
      </c>
      <c r="R46" s="36">
        <f t="shared" si="4"/>
        <v>0</v>
      </c>
      <c r="S46" s="94">
        <f t="shared" si="5"/>
        <v>2.166666666666667</v>
      </c>
      <c r="T46" s="92" t="str">
        <f t="shared" si="3"/>
        <v>Medium</v>
      </c>
    </row>
    <row r="47" spans="1:20" ht="15.6" x14ac:dyDescent="0.55000000000000004">
      <c r="A47" s="1">
        <v>44</v>
      </c>
      <c r="B47" s="2" t="s">
        <v>51</v>
      </c>
      <c r="C47" s="11">
        <v>2</v>
      </c>
      <c r="D47" s="10">
        <v>1</v>
      </c>
      <c r="E47" s="46">
        <v>1</v>
      </c>
      <c r="F47" s="16">
        <f t="shared" si="0"/>
        <v>1.5</v>
      </c>
      <c r="G47" s="14">
        <v>2</v>
      </c>
      <c r="H47" s="15"/>
      <c r="I47" s="15">
        <v>3</v>
      </c>
      <c r="J47" s="15">
        <v>3</v>
      </c>
      <c r="K47" s="15"/>
      <c r="L47" s="43">
        <v>1</v>
      </c>
      <c r="M47" s="9">
        <f t="shared" si="1"/>
        <v>2.6666666666666665</v>
      </c>
      <c r="N47" s="33"/>
      <c r="O47" s="31"/>
      <c r="P47" s="66"/>
      <c r="Q47" s="40">
        <v>1</v>
      </c>
      <c r="R47" s="37">
        <f t="shared" si="4"/>
        <v>0</v>
      </c>
      <c r="S47" s="95">
        <f t="shared" si="5"/>
        <v>2.083333333333333</v>
      </c>
      <c r="T47" s="92" t="str">
        <f t="shared" si="3"/>
        <v>Medium</v>
      </c>
    </row>
    <row r="48" spans="1:20" ht="15.6" x14ac:dyDescent="0.55000000000000004">
      <c r="A48" s="1">
        <v>45</v>
      </c>
      <c r="B48" s="2" t="s">
        <v>52</v>
      </c>
      <c r="C48" s="17"/>
      <c r="D48" s="18"/>
      <c r="E48" s="45">
        <v>1</v>
      </c>
      <c r="F48" s="19">
        <f t="shared" si="0"/>
        <v>2</v>
      </c>
      <c r="G48" s="24">
        <v>2</v>
      </c>
      <c r="H48" s="25"/>
      <c r="I48" s="25">
        <v>3</v>
      </c>
      <c r="J48" s="25">
        <v>3</v>
      </c>
      <c r="K48" s="25"/>
      <c r="L48" s="42">
        <v>1</v>
      </c>
      <c r="M48" s="26">
        <f t="shared" si="1"/>
        <v>2.6666666666666665</v>
      </c>
      <c r="N48" s="32"/>
      <c r="O48" s="30"/>
      <c r="P48" s="65"/>
      <c r="Q48" s="39">
        <v>1</v>
      </c>
      <c r="R48" s="36">
        <f t="shared" si="4"/>
        <v>0</v>
      </c>
      <c r="S48" s="94">
        <f t="shared" si="5"/>
        <v>2.333333333333333</v>
      </c>
      <c r="T48" s="92" t="str">
        <f t="shared" si="3"/>
        <v>Medium</v>
      </c>
    </row>
    <row r="49" spans="1:20" ht="15.6" x14ac:dyDescent="0.55000000000000004">
      <c r="A49" s="1">
        <v>46</v>
      </c>
      <c r="B49" s="2" t="s">
        <v>53</v>
      </c>
      <c r="C49" s="11">
        <v>3</v>
      </c>
      <c r="D49" s="10">
        <v>2</v>
      </c>
      <c r="E49" s="46">
        <v>1</v>
      </c>
      <c r="F49" s="16">
        <f t="shared" si="0"/>
        <v>2.5</v>
      </c>
      <c r="G49" s="14">
        <v>3</v>
      </c>
      <c r="H49" s="15"/>
      <c r="I49" s="15">
        <v>3</v>
      </c>
      <c r="J49" s="15">
        <v>3</v>
      </c>
      <c r="K49" s="15"/>
      <c r="L49" s="43">
        <v>1</v>
      </c>
      <c r="M49" s="9">
        <f t="shared" si="1"/>
        <v>3</v>
      </c>
      <c r="N49" s="33"/>
      <c r="O49" s="31"/>
      <c r="P49" s="66"/>
      <c r="Q49" s="40">
        <v>1</v>
      </c>
      <c r="R49" s="37">
        <f t="shared" si="4"/>
        <v>0</v>
      </c>
      <c r="S49" s="95">
        <f t="shared" si="5"/>
        <v>2.75</v>
      </c>
      <c r="T49" s="92" t="str">
        <f t="shared" si="3"/>
        <v>Low</v>
      </c>
    </row>
    <row r="50" spans="1:20" ht="15.6" x14ac:dyDescent="0.55000000000000004">
      <c r="A50" s="1">
        <v>47</v>
      </c>
      <c r="B50" s="2" t="s">
        <v>54</v>
      </c>
      <c r="C50" s="17">
        <v>3</v>
      </c>
      <c r="D50" s="18"/>
      <c r="E50" s="45">
        <v>1</v>
      </c>
      <c r="F50" s="19">
        <f t="shared" si="0"/>
        <v>3</v>
      </c>
      <c r="G50" s="24">
        <v>1</v>
      </c>
      <c r="H50" s="25"/>
      <c r="I50" s="25">
        <v>3</v>
      </c>
      <c r="J50" s="25">
        <v>3</v>
      </c>
      <c r="K50" s="25"/>
      <c r="L50" s="42">
        <v>1</v>
      </c>
      <c r="M50" s="26">
        <f t="shared" si="1"/>
        <v>2.3333333333333335</v>
      </c>
      <c r="N50" s="32"/>
      <c r="O50" s="30"/>
      <c r="P50" s="65"/>
      <c r="Q50" s="39">
        <v>1</v>
      </c>
      <c r="R50" s="36">
        <f t="shared" si="4"/>
        <v>0</v>
      </c>
      <c r="S50" s="94">
        <f t="shared" si="5"/>
        <v>2.666666666666667</v>
      </c>
      <c r="T50" s="92" t="str">
        <f t="shared" si="3"/>
        <v>Low</v>
      </c>
    </row>
    <row r="51" spans="1:20" ht="15.6" x14ac:dyDescent="0.55000000000000004">
      <c r="A51" s="1">
        <v>48</v>
      </c>
      <c r="B51" s="2" t="s">
        <v>55</v>
      </c>
      <c r="C51" s="11">
        <v>3</v>
      </c>
      <c r="D51" s="10">
        <v>3</v>
      </c>
      <c r="E51" s="46">
        <v>1</v>
      </c>
      <c r="F51" s="16">
        <f t="shared" si="0"/>
        <v>3</v>
      </c>
      <c r="G51" s="14">
        <v>3</v>
      </c>
      <c r="H51" s="15"/>
      <c r="I51" s="15">
        <v>1</v>
      </c>
      <c r="J51" s="15">
        <v>1</v>
      </c>
      <c r="K51" s="15"/>
      <c r="L51" s="43">
        <v>1</v>
      </c>
      <c r="M51" s="9">
        <f t="shared" si="1"/>
        <v>1.6666666666666667</v>
      </c>
      <c r="N51" s="33"/>
      <c r="O51" s="31"/>
      <c r="P51" s="66"/>
      <c r="Q51" s="40">
        <v>1</v>
      </c>
      <c r="R51" s="37">
        <f t="shared" si="4"/>
        <v>0</v>
      </c>
      <c r="S51" s="95">
        <f t="shared" si="5"/>
        <v>2.3333333333333335</v>
      </c>
      <c r="T51" s="92" t="str">
        <f t="shared" si="3"/>
        <v>Medium</v>
      </c>
    </row>
    <row r="52" spans="1:20" ht="15.9" thickBot="1" x14ac:dyDescent="0.6">
      <c r="A52" s="4">
        <v>49</v>
      </c>
      <c r="B52" s="5" t="s">
        <v>56</v>
      </c>
      <c r="C52" s="21">
        <v>3</v>
      </c>
      <c r="D52" s="22">
        <v>3</v>
      </c>
      <c r="E52" s="47">
        <v>1</v>
      </c>
      <c r="F52" s="23">
        <f t="shared" si="0"/>
        <v>3</v>
      </c>
      <c r="G52" s="27">
        <v>2</v>
      </c>
      <c r="H52" s="28"/>
      <c r="I52" s="28">
        <v>2</v>
      </c>
      <c r="J52" s="28">
        <v>1</v>
      </c>
      <c r="K52" s="28"/>
      <c r="L52" s="44">
        <v>1</v>
      </c>
      <c r="M52" s="29">
        <f t="shared" si="1"/>
        <v>1.6666666666666667</v>
      </c>
      <c r="N52" s="34"/>
      <c r="O52" s="35"/>
      <c r="P52" s="67"/>
      <c r="Q52" s="41">
        <v>1</v>
      </c>
      <c r="R52" s="36">
        <f t="shared" si="4"/>
        <v>0</v>
      </c>
      <c r="S52" s="96">
        <f t="shared" si="5"/>
        <v>2.3333333333333335</v>
      </c>
      <c r="T52" s="92" t="str">
        <f t="shared" si="3"/>
        <v>Medium</v>
      </c>
    </row>
    <row r="53" spans="1:20" ht="14.7" thickBot="1" x14ac:dyDescent="0.6">
      <c r="B53" s="7"/>
      <c r="C53" s="13"/>
      <c r="O53" s="245" t="s">
        <v>103</v>
      </c>
      <c r="P53" s="244"/>
      <c r="Q53" s="246"/>
      <c r="R53" s="247"/>
      <c r="S53" s="50" t="s">
        <v>104</v>
      </c>
    </row>
    <row r="54" spans="1:20" ht="14.5" customHeight="1" x14ac:dyDescent="0.55000000000000004">
      <c r="B54" s="7"/>
      <c r="C54" s="13"/>
      <c r="O54" s="230" t="s">
        <v>99</v>
      </c>
      <c r="P54" s="231"/>
      <c r="Q54" s="231"/>
      <c r="R54" s="231"/>
      <c r="S54" s="232"/>
      <c r="T54" s="93"/>
    </row>
    <row r="55" spans="1:20" x14ac:dyDescent="0.55000000000000004">
      <c r="B55" s="7"/>
      <c r="C55" s="13"/>
      <c r="O55" s="233"/>
      <c r="P55" s="234"/>
      <c r="Q55" s="234"/>
      <c r="R55" s="234"/>
      <c r="S55" s="235"/>
    </row>
    <row r="56" spans="1:20" x14ac:dyDescent="0.55000000000000004">
      <c r="B56" s="7"/>
      <c r="C56" s="13"/>
      <c r="O56" s="233"/>
      <c r="P56" s="234"/>
      <c r="Q56" s="234"/>
      <c r="R56" s="234"/>
      <c r="S56" s="235"/>
    </row>
    <row r="57" spans="1:20" ht="14.7" thickBot="1" x14ac:dyDescent="0.6">
      <c r="B57" s="7"/>
      <c r="C57" s="13"/>
      <c r="O57" s="236"/>
      <c r="P57" s="237"/>
      <c r="Q57" s="237"/>
      <c r="R57" s="237"/>
      <c r="S57" s="238"/>
    </row>
    <row r="58" spans="1:20" x14ac:dyDescent="0.55000000000000004">
      <c r="B58" s="7"/>
      <c r="C58" s="13"/>
      <c r="O58" s="49"/>
      <c r="P58" s="49"/>
      <c r="Q58" s="49"/>
      <c r="R58" s="49"/>
    </row>
    <row r="59" spans="1:20" x14ac:dyDescent="0.55000000000000004">
      <c r="B59" s="7"/>
      <c r="C59" s="13"/>
      <c r="O59" s="49"/>
      <c r="P59" s="49"/>
      <c r="Q59" s="49"/>
      <c r="R59" s="49"/>
    </row>
    <row r="60" spans="1:20" x14ac:dyDescent="0.55000000000000004">
      <c r="B60" s="7"/>
      <c r="C60" s="13"/>
      <c r="O60" s="49"/>
      <c r="P60" s="49"/>
      <c r="Q60" s="49"/>
      <c r="R60" s="49"/>
    </row>
    <row r="61" spans="1:20" x14ac:dyDescent="0.55000000000000004">
      <c r="B61" s="7"/>
      <c r="C61" s="13"/>
      <c r="O61" s="49"/>
      <c r="P61" s="49"/>
      <c r="Q61" s="49"/>
      <c r="R61" s="49"/>
    </row>
    <row r="62" spans="1:20" x14ac:dyDescent="0.55000000000000004">
      <c r="B62" s="7"/>
      <c r="C62" s="13"/>
    </row>
    <row r="63" spans="1:20" x14ac:dyDescent="0.55000000000000004">
      <c r="B63" s="7"/>
      <c r="C63" s="13"/>
    </row>
    <row r="64" spans="1:20" x14ac:dyDescent="0.55000000000000004">
      <c r="B64" s="7"/>
      <c r="C64" s="13"/>
    </row>
    <row r="65" spans="2:3" x14ac:dyDescent="0.55000000000000004">
      <c r="B65" s="7"/>
      <c r="C65" s="13"/>
    </row>
    <row r="66" spans="2:3" x14ac:dyDescent="0.55000000000000004">
      <c r="B66" s="7"/>
      <c r="C66" s="13"/>
    </row>
    <row r="67" spans="2:3" x14ac:dyDescent="0.55000000000000004">
      <c r="B67" s="7"/>
      <c r="C67" s="13"/>
    </row>
    <row r="68" spans="2:3" x14ac:dyDescent="0.55000000000000004">
      <c r="B68" s="7"/>
      <c r="C68" s="13"/>
    </row>
    <row r="69" spans="2:3" x14ac:dyDescent="0.55000000000000004">
      <c r="B69" s="7"/>
      <c r="C69" s="13"/>
    </row>
    <row r="70" spans="2:3" x14ac:dyDescent="0.55000000000000004">
      <c r="B70" s="7"/>
      <c r="C70" s="13"/>
    </row>
    <row r="71" spans="2:3" x14ac:dyDescent="0.55000000000000004">
      <c r="B71" s="7"/>
      <c r="C71" s="13"/>
    </row>
    <row r="72" spans="2:3" x14ac:dyDescent="0.55000000000000004">
      <c r="B72" s="7"/>
      <c r="C72" s="13"/>
    </row>
    <row r="73" spans="2:3" x14ac:dyDescent="0.55000000000000004">
      <c r="B73" s="7"/>
      <c r="C73" s="13"/>
    </row>
    <row r="74" spans="2:3" x14ac:dyDescent="0.55000000000000004">
      <c r="B74" s="7"/>
      <c r="C74" s="13"/>
    </row>
    <row r="75" spans="2:3" x14ac:dyDescent="0.55000000000000004">
      <c r="B75" s="7"/>
      <c r="C75" s="13"/>
    </row>
    <row r="76" spans="2:3" x14ac:dyDescent="0.55000000000000004">
      <c r="B76" s="7"/>
      <c r="C76" s="13"/>
    </row>
    <row r="77" spans="2:3" x14ac:dyDescent="0.55000000000000004">
      <c r="B77" s="7"/>
      <c r="C77" s="13"/>
    </row>
    <row r="78" spans="2:3" x14ac:dyDescent="0.55000000000000004">
      <c r="B78" s="7"/>
      <c r="C78" s="13"/>
    </row>
    <row r="79" spans="2:3" x14ac:dyDescent="0.55000000000000004">
      <c r="B79" s="7"/>
      <c r="C79" s="13"/>
    </row>
    <row r="80" spans="2:3" x14ac:dyDescent="0.55000000000000004">
      <c r="B80" s="7"/>
      <c r="C80" s="13"/>
    </row>
    <row r="81" spans="2:3" x14ac:dyDescent="0.55000000000000004">
      <c r="B81" s="7"/>
      <c r="C81" s="13"/>
    </row>
    <row r="82" spans="2:3" x14ac:dyDescent="0.55000000000000004">
      <c r="B82" s="7"/>
      <c r="C82" s="13"/>
    </row>
    <row r="83" spans="2:3" x14ac:dyDescent="0.55000000000000004">
      <c r="B83" s="7"/>
      <c r="C83" s="13"/>
    </row>
    <row r="84" spans="2:3" x14ac:dyDescent="0.55000000000000004">
      <c r="B84" s="7"/>
      <c r="C84" s="13"/>
    </row>
    <row r="85" spans="2:3" x14ac:dyDescent="0.55000000000000004">
      <c r="B85" s="7"/>
      <c r="C85" s="13"/>
    </row>
    <row r="86" spans="2:3" x14ac:dyDescent="0.55000000000000004">
      <c r="B86" s="7"/>
      <c r="C86" s="13"/>
    </row>
    <row r="87" spans="2:3" x14ac:dyDescent="0.55000000000000004">
      <c r="B87" s="7"/>
      <c r="C87" s="13"/>
    </row>
    <row r="88" spans="2:3" x14ac:dyDescent="0.55000000000000004">
      <c r="B88" s="7"/>
      <c r="C88" s="13"/>
    </row>
    <row r="89" spans="2:3" x14ac:dyDescent="0.55000000000000004">
      <c r="B89" s="7"/>
      <c r="C89" s="13"/>
    </row>
    <row r="90" spans="2:3" x14ac:dyDescent="0.55000000000000004">
      <c r="B90" s="7"/>
      <c r="C90" s="13"/>
    </row>
    <row r="91" spans="2:3" x14ac:dyDescent="0.55000000000000004">
      <c r="B91" s="7"/>
      <c r="C91" s="13"/>
    </row>
    <row r="92" spans="2:3" x14ac:dyDescent="0.55000000000000004">
      <c r="B92" s="7"/>
      <c r="C92" s="13"/>
    </row>
    <row r="93" spans="2:3" x14ac:dyDescent="0.55000000000000004">
      <c r="B93" s="7"/>
      <c r="C93" s="13"/>
    </row>
    <row r="94" spans="2:3" x14ac:dyDescent="0.55000000000000004">
      <c r="B94" s="7"/>
      <c r="C94" s="13"/>
    </row>
    <row r="95" spans="2:3" x14ac:dyDescent="0.55000000000000004">
      <c r="B95" s="7"/>
      <c r="C95" s="13"/>
    </row>
    <row r="96" spans="2:3" x14ac:dyDescent="0.55000000000000004">
      <c r="B96" s="7"/>
      <c r="C96" s="13"/>
    </row>
    <row r="97" spans="2:3" x14ac:dyDescent="0.55000000000000004">
      <c r="B97" s="7"/>
      <c r="C97" s="13"/>
    </row>
    <row r="98" spans="2:3" x14ac:dyDescent="0.55000000000000004">
      <c r="B98" s="7"/>
      <c r="C98" s="13"/>
    </row>
    <row r="99" spans="2:3" x14ac:dyDescent="0.55000000000000004">
      <c r="B99" s="7"/>
      <c r="C99" s="13"/>
    </row>
    <row r="100" spans="2:3" x14ac:dyDescent="0.55000000000000004">
      <c r="B100" s="7"/>
      <c r="C100" s="13"/>
    </row>
    <row r="101" spans="2:3" x14ac:dyDescent="0.55000000000000004">
      <c r="B101" s="7"/>
      <c r="C101" s="13"/>
    </row>
    <row r="102" spans="2:3" x14ac:dyDescent="0.55000000000000004">
      <c r="B102" s="7"/>
      <c r="C102" s="13"/>
    </row>
    <row r="103" spans="2:3" x14ac:dyDescent="0.55000000000000004">
      <c r="B103" s="7"/>
      <c r="C103" s="13"/>
    </row>
    <row r="104" spans="2:3" x14ac:dyDescent="0.55000000000000004">
      <c r="B104" s="7"/>
      <c r="C104" s="13"/>
    </row>
    <row r="105" spans="2:3" x14ac:dyDescent="0.55000000000000004">
      <c r="B105" s="7"/>
      <c r="C105" s="13"/>
    </row>
    <row r="106" spans="2:3" x14ac:dyDescent="0.55000000000000004">
      <c r="B106" s="7"/>
      <c r="C106" s="13"/>
    </row>
    <row r="107" spans="2:3" x14ac:dyDescent="0.55000000000000004">
      <c r="B107" s="7"/>
      <c r="C107" s="13"/>
    </row>
    <row r="108" spans="2:3" x14ac:dyDescent="0.55000000000000004">
      <c r="B108" s="7"/>
      <c r="C108" s="13"/>
    </row>
    <row r="109" spans="2:3" x14ac:dyDescent="0.55000000000000004">
      <c r="B109" s="7"/>
      <c r="C109" s="13"/>
    </row>
    <row r="110" spans="2:3" x14ac:dyDescent="0.55000000000000004">
      <c r="B110" s="7"/>
      <c r="C110" s="13"/>
    </row>
    <row r="111" spans="2:3" x14ac:dyDescent="0.55000000000000004">
      <c r="B111" s="7"/>
      <c r="C111" s="13"/>
    </row>
    <row r="112" spans="2:3" x14ac:dyDescent="0.55000000000000004">
      <c r="B112" s="7"/>
      <c r="C112" s="13"/>
    </row>
    <row r="113" spans="2:3" x14ac:dyDescent="0.55000000000000004">
      <c r="B113" s="7"/>
      <c r="C113" s="13"/>
    </row>
    <row r="114" spans="2:3" x14ac:dyDescent="0.55000000000000004">
      <c r="B114" s="7"/>
      <c r="C114" s="13"/>
    </row>
    <row r="115" spans="2:3" x14ac:dyDescent="0.55000000000000004">
      <c r="B115" s="7"/>
      <c r="C115" s="13"/>
    </row>
    <row r="116" spans="2:3" x14ac:dyDescent="0.55000000000000004">
      <c r="B116" s="7"/>
      <c r="C116" s="13"/>
    </row>
    <row r="117" spans="2:3" x14ac:dyDescent="0.55000000000000004">
      <c r="B117" s="7"/>
      <c r="C117" s="13"/>
    </row>
    <row r="118" spans="2:3" x14ac:dyDescent="0.55000000000000004">
      <c r="B118" s="7"/>
      <c r="C118" s="13"/>
    </row>
    <row r="119" spans="2:3" x14ac:dyDescent="0.55000000000000004">
      <c r="B119" s="7"/>
      <c r="C119" s="13"/>
    </row>
    <row r="120" spans="2:3" x14ac:dyDescent="0.55000000000000004">
      <c r="B120" s="7"/>
      <c r="C120" s="13"/>
    </row>
    <row r="121" spans="2:3" x14ac:dyDescent="0.55000000000000004">
      <c r="B121" s="7"/>
      <c r="C121" s="13"/>
    </row>
    <row r="122" spans="2:3" x14ac:dyDescent="0.55000000000000004">
      <c r="B122" s="7"/>
      <c r="C122" s="13"/>
    </row>
    <row r="123" spans="2:3" x14ac:dyDescent="0.55000000000000004">
      <c r="B123" s="7"/>
      <c r="C123" s="13"/>
    </row>
    <row r="124" spans="2:3" x14ac:dyDescent="0.55000000000000004">
      <c r="B124" s="7"/>
      <c r="C124" s="13"/>
    </row>
    <row r="125" spans="2:3" x14ac:dyDescent="0.55000000000000004">
      <c r="B125" s="7"/>
      <c r="C125" s="13"/>
    </row>
    <row r="126" spans="2:3" x14ac:dyDescent="0.55000000000000004">
      <c r="B126" s="7"/>
      <c r="C126" s="13"/>
    </row>
    <row r="127" spans="2:3" x14ac:dyDescent="0.55000000000000004">
      <c r="B127" s="7"/>
      <c r="C127" s="13"/>
    </row>
    <row r="128" spans="2:3" x14ac:dyDescent="0.55000000000000004">
      <c r="B128" s="7"/>
      <c r="C128" s="13"/>
    </row>
    <row r="129" spans="2:3" x14ac:dyDescent="0.55000000000000004">
      <c r="B129" s="7"/>
      <c r="C129" s="13"/>
    </row>
    <row r="130" spans="2:3" x14ac:dyDescent="0.55000000000000004">
      <c r="B130" s="7"/>
      <c r="C130" s="13"/>
    </row>
    <row r="131" spans="2:3" x14ac:dyDescent="0.55000000000000004">
      <c r="B131" s="7"/>
      <c r="C131" s="13"/>
    </row>
    <row r="132" spans="2:3" x14ac:dyDescent="0.55000000000000004">
      <c r="B132" s="7"/>
      <c r="C132" s="13"/>
    </row>
  </sheetData>
  <mergeCells count="11">
    <mergeCell ref="A3:B3"/>
    <mergeCell ref="A1:A2"/>
    <mergeCell ref="B1:B2"/>
    <mergeCell ref="C1:F1"/>
    <mergeCell ref="G1:M1"/>
    <mergeCell ref="O54:S57"/>
    <mergeCell ref="S1:S2"/>
    <mergeCell ref="N1:R1"/>
    <mergeCell ref="W1:X1"/>
    <mergeCell ref="O53:R53"/>
    <mergeCell ref="T1:T3"/>
  </mergeCells>
  <conditionalFormatting sqref="T4:T52">
    <cfRule type="containsText" dxfId="5" priority="1" stopIfTrue="1" operator="containsText" text="High">
      <formula>NOT(ISERROR(SEARCH("High",T4)))</formula>
    </cfRule>
    <cfRule type="containsText" dxfId="4" priority="2" stopIfTrue="1" operator="containsText" text="Medium">
      <formula>NOT(ISERROR(SEARCH("Medium",T4)))</formula>
    </cfRule>
    <cfRule type="containsText" dxfId="3" priority="3" stopIfTrue="1" operator="containsText" text="Low">
      <formula>NOT(ISERROR(SEARCH("Low",T4)))</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7DE7-9393-440A-98DF-619E2BAC5D10}">
  <dimension ref="A1:T51"/>
  <sheetViews>
    <sheetView workbookViewId="0">
      <selection activeCell="D26" sqref="D26"/>
    </sheetView>
  </sheetViews>
  <sheetFormatPr defaultRowHeight="14.4" x14ac:dyDescent="0.55000000000000004"/>
  <cols>
    <col min="1" max="1" width="20.83984375" bestFit="1" customWidth="1"/>
    <col min="2" max="2" width="15.15625" customWidth="1"/>
    <col min="4" max="4" width="13.83984375" customWidth="1"/>
    <col min="5" max="5" width="10.26171875" bestFit="1" customWidth="1"/>
    <col min="6" max="6" width="13.83984375" bestFit="1" customWidth="1"/>
    <col min="18" max="18" width="11" bestFit="1" customWidth="1"/>
    <col min="19" max="19" width="10.26171875" bestFit="1" customWidth="1"/>
    <col min="20" max="20" width="13.83984375" bestFit="1" customWidth="1"/>
  </cols>
  <sheetData>
    <row r="1" spans="1:20" ht="15" customHeight="1" x14ac:dyDescent="0.55000000000000004">
      <c r="A1" s="262" t="s">
        <v>82</v>
      </c>
      <c r="B1" s="38"/>
      <c r="D1" s="263" t="s">
        <v>118</v>
      </c>
      <c r="E1" s="263"/>
      <c r="F1" s="263"/>
      <c r="R1" s="38"/>
      <c r="S1" s="38"/>
      <c r="T1" s="38"/>
    </row>
    <row r="2" spans="1:20" ht="14.7" thickBot="1" x14ac:dyDescent="0.6">
      <c r="A2" s="262"/>
      <c r="B2" s="38" t="s">
        <v>116</v>
      </c>
      <c r="D2" s="38" t="s">
        <v>105</v>
      </c>
      <c r="E2" s="38" t="s">
        <v>107</v>
      </c>
      <c r="F2" s="38" t="s">
        <v>109</v>
      </c>
      <c r="R2" s="8"/>
      <c r="S2" s="63"/>
      <c r="T2" s="8"/>
    </row>
    <row r="3" spans="1:20" ht="15.9" thickBot="1" x14ac:dyDescent="0.6">
      <c r="A3" t="s">
        <v>8</v>
      </c>
      <c r="B3" s="48" t="str">
        <f>'All Species Scores'!T4</f>
        <v>Low</v>
      </c>
      <c r="D3" s="8" t="str">
        <f>'All Species Scores'!W5</f>
        <v>R ≤ 2.03</v>
      </c>
      <c r="E3" s="63">
        <f>COUNTIF($B$3:$B$51,$F3)/COUNTA($B$3:$B$51)</f>
        <v>0.32653061224489793</v>
      </c>
      <c r="F3" s="8" t="s">
        <v>6</v>
      </c>
      <c r="R3" s="8"/>
      <c r="S3" s="63"/>
      <c r="T3" s="8"/>
    </row>
    <row r="4" spans="1:20" ht="15.9" thickBot="1" x14ac:dyDescent="0.6">
      <c r="A4" t="s">
        <v>9</v>
      </c>
      <c r="B4" s="48" t="str">
        <f>'All Species Scores'!T5</f>
        <v>Low</v>
      </c>
      <c r="D4" s="8" t="str">
        <f>'All Species Scores'!W4</f>
        <v>2.03 &lt; R ≤ 2.35</v>
      </c>
      <c r="E4" s="63">
        <f>COUNTIF($B$3:$B$51,$F4)/COUNTA($B$3:$B$51)</f>
        <v>0.34693877551020408</v>
      </c>
      <c r="F4" s="8" t="s">
        <v>114</v>
      </c>
      <c r="R4" s="8"/>
      <c r="S4" s="63"/>
      <c r="T4" s="8"/>
    </row>
    <row r="5" spans="1:20" ht="15.9" thickBot="1" x14ac:dyDescent="0.6">
      <c r="A5" t="s">
        <v>10</v>
      </c>
      <c r="B5" s="48" t="str">
        <f>'All Species Scores'!T6</f>
        <v>High</v>
      </c>
      <c r="D5" s="8" t="str">
        <f>'All Species Scores'!W3</f>
        <v>R &gt; 2.35</v>
      </c>
      <c r="E5" s="63">
        <f>COUNTIF($B$3:$B$51,$F5)/COUNTA($B$3:$B$51)</f>
        <v>0.32653061224489793</v>
      </c>
      <c r="F5" s="8" t="s">
        <v>5</v>
      </c>
    </row>
    <row r="6" spans="1:20" ht="15.9" thickBot="1" x14ac:dyDescent="0.6">
      <c r="A6" t="s">
        <v>11</v>
      </c>
      <c r="B6" s="48" t="str">
        <f>'All Species Scores'!T7</f>
        <v>Medium</v>
      </c>
    </row>
    <row r="7" spans="1:20" ht="15.9" thickBot="1" x14ac:dyDescent="0.6">
      <c r="A7" t="s">
        <v>12</v>
      </c>
      <c r="B7" s="48" t="str">
        <f>'All Species Scores'!T8</f>
        <v>High</v>
      </c>
    </row>
    <row r="8" spans="1:20" ht="15.9" thickBot="1" x14ac:dyDescent="0.6">
      <c r="A8" t="s">
        <v>13</v>
      </c>
      <c r="B8" s="48" t="str">
        <f>'All Species Scores'!T9</f>
        <v>High</v>
      </c>
    </row>
    <row r="9" spans="1:20" ht="15.9" thickBot="1" x14ac:dyDescent="0.6">
      <c r="A9" t="s">
        <v>14</v>
      </c>
      <c r="B9" s="48" t="str">
        <f>'All Species Scores'!T10</f>
        <v>High</v>
      </c>
    </row>
    <row r="10" spans="1:20" ht="15.9" thickBot="1" x14ac:dyDescent="0.6">
      <c r="A10" t="s">
        <v>15</v>
      </c>
      <c r="B10" s="48" t="str">
        <f>'All Species Scores'!T11</f>
        <v>Low</v>
      </c>
    </row>
    <row r="11" spans="1:20" ht="15.9" thickBot="1" x14ac:dyDescent="0.6">
      <c r="A11" t="s">
        <v>16</v>
      </c>
      <c r="B11" s="48" t="str">
        <f>'All Species Scores'!T12</f>
        <v>Medium</v>
      </c>
    </row>
    <row r="12" spans="1:20" ht="15.9" thickBot="1" x14ac:dyDescent="0.6">
      <c r="A12" t="s">
        <v>17</v>
      </c>
      <c r="B12" s="48" t="str">
        <f>'All Species Scores'!T13</f>
        <v>High</v>
      </c>
    </row>
    <row r="13" spans="1:20" ht="15.9" thickBot="1" x14ac:dyDescent="0.6">
      <c r="A13" t="s">
        <v>18</v>
      </c>
      <c r="B13" s="48" t="str">
        <f>'All Species Scores'!T14</f>
        <v>High</v>
      </c>
    </row>
    <row r="14" spans="1:20" ht="15.9" thickBot="1" x14ac:dyDescent="0.6">
      <c r="A14" t="s">
        <v>19</v>
      </c>
      <c r="B14" s="48" t="str">
        <f>'All Species Scores'!T15</f>
        <v>High</v>
      </c>
    </row>
    <row r="15" spans="1:20" ht="15.9" thickBot="1" x14ac:dyDescent="0.6">
      <c r="A15" t="s">
        <v>20</v>
      </c>
      <c r="B15" s="48" t="str">
        <f>'All Species Scores'!T16</f>
        <v>High</v>
      </c>
    </row>
    <row r="16" spans="1:20" ht="15.9" thickBot="1" x14ac:dyDescent="0.6">
      <c r="A16" t="s">
        <v>21</v>
      </c>
      <c r="B16" s="48" t="str">
        <f>'All Species Scores'!T17</f>
        <v>Medium</v>
      </c>
    </row>
    <row r="17" spans="1:2" ht="15.9" thickBot="1" x14ac:dyDescent="0.6">
      <c r="A17" t="s">
        <v>22</v>
      </c>
      <c r="B17" s="48" t="str">
        <f>'All Species Scores'!T18</f>
        <v>High</v>
      </c>
    </row>
    <row r="18" spans="1:2" ht="15.9" thickBot="1" x14ac:dyDescent="0.6">
      <c r="A18" t="s">
        <v>23</v>
      </c>
      <c r="B18" s="48" t="str">
        <f>'All Species Scores'!T19</f>
        <v>Low</v>
      </c>
    </row>
    <row r="19" spans="1:2" ht="15.9" thickBot="1" x14ac:dyDescent="0.6">
      <c r="A19" t="s">
        <v>24</v>
      </c>
      <c r="B19" s="48" t="str">
        <f>'All Species Scores'!T20</f>
        <v>High</v>
      </c>
    </row>
    <row r="20" spans="1:2" ht="15.9" thickBot="1" x14ac:dyDescent="0.6">
      <c r="A20" t="s">
        <v>25</v>
      </c>
      <c r="B20" s="48" t="str">
        <f>'All Species Scores'!T21</f>
        <v>Medium</v>
      </c>
    </row>
    <row r="21" spans="1:2" ht="15.9" thickBot="1" x14ac:dyDescent="0.6">
      <c r="A21" t="s">
        <v>26</v>
      </c>
      <c r="B21" s="48" t="str">
        <f>'All Species Scores'!T22</f>
        <v>High</v>
      </c>
    </row>
    <row r="22" spans="1:2" ht="15.9" thickBot="1" x14ac:dyDescent="0.6">
      <c r="A22" t="s">
        <v>27</v>
      </c>
      <c r="B22" s="48" t="str">
        <f>'All Species Scores'!T23</f>
        <v>High</v>
      </c>
    </row>
    <row r="23" spans="1:2" ht="15.9" thickBot="1" x14ac:dyDescent="0.6">
      <c r="A23" t="s">
        <v>28</v>
      </c>
      <c r="B23" s="48" t="str">
        <f>'All Species Scores'!T24</f>
        <v>Medium</v>
      </c>
    </row>
    <row r="24" spans="1:2" ht="15.9" thickBot="1" x14ac:dyDescent="0.6">
      <c r="A24" t="s">
        <v>29</v>
      </c>
      <c r="B24" s="48" t="str">
        <f>'All Species Scores'!T25</f>
        <v>High</v>
      </c>
    </row>
    <row r="25" spans="1:2" ht="15.9" thickBot="1" x14ac:dyDescent="0.6">
      <c r="A25" t="s">
        <v>30</v>
      </c>
      <c r="B25" s="48" t="str">
        <f>'All Species Scores'!T26</f>
        <v>Medium</v>
      </c>
    </row>
    <row r="26" spans="1:2" ht="15.9" thickBot="1" x14ac:dyDescent="0.6">
      <c r="A26" t="s">
        <v>31</v>
      </c>
      <c r="B26" s="48" t="str">
        <f>'All Species Scores'!T27</f>
        <v>Low</v>
      </c>
    </row>
    <row r="27" spans="1:2" ht="15.9" thickBot="1" x14ac:dyDescent="0.6">
      <c r="A27" t="s">
        <v>32</v>
      </c>
      <c r="B27" s="48" t="str">
        <f>'All Species Scores'!T28</f>
        <v>High</v>
      </c>
    </row>
    <row r="28" spans="1:2" ht="15.9" thickBot="1" x14ac:dyDescent="0.6">
      <c r="A28" t="s">
        <v>33</v>
      </c>
      <c r="B28" s="48" t="str">
        <f>'All Species Scores'!T29</f>
        <v>High</v>
      </c>
    </row>
    <row r="29" spans="1:2" ht="15.9" thickBot="1" x14ac:dyDescent="0.6">
      <c r="A29" t="s">
        <v>34</v>
      </c>
      <c r="B29" s="48" t="str">
        <f>'All Species Scores'!T30</f>
        <v>Medium</v>
      </c>
    </row>
    <row r="30" spans="1:2" ht="15.9" thickBot="1" x14ac:dyDescent="0.6">
      <c r="A30" t="s">
        <v>35</v>
      </c>
      <c r="B30" s="48" t="str">
        <f>'All Species Scores'!T31</f>
        <v>Medium</v>
      </c>
    </row>
    <row r="31" spans="1:2" ht="15.9" thickBot="1" x14ac:dyDescent="0.6">
      <c r="A31" t="s">
        <v>36</v>
      </c>
      <c r="B31" s="48" t="str">
        <f>'All Species Scores'!T32</f>
        <v>Medium</v>
      </c>
    </row>
    <row r="32" spans="1:2" ht="15.9" thickBot="1" x14ac:dyDescent="0.6">
      <c r="A32" t="s">
        <v>37</v>
      </c>
      <c r="B32" s="48" t="str">
        <f>'All Species Scores'!T33</f>
        <v>Medium</v>
      </c>
    </row>
    <row r="33" spans="1:2" ht="15.9" thickBot="1" x14ac:dyDescent="0.6">
      <c r="A33" t="s">
        <v>38</v>
      </c>
      <c r="B33" s="48" t="str">
        <f>'All Species Scores'!T34</f>
        <v>High</v>
      </c>
    </row>
    <row r="34" spans="1:2" ht="15.9" thickBot="1" x14ac:dyDescent="0.6">
      <c r="A34" t="s">
        <v>39</v>
      </c>
      <c r="B34" s="48" t="str">
        <f>'All Species Scores'!T35</f>
        <v>Low</v>
      </c>
    </row>
    <row r="35" spans="1:2" ht="15.9" thickBot="1" x14ac:dyDescent="0.6">
      <c r="A35" t="s">
        <v>40</v>
      </c>
      <c r="B35" s="48" t="str">
        <f>'All Species Scores'!T36</f>
        <v>Low</v>
      </c>
    </row>
    <row r="36" spans="1:2" ht="15.9" thickBot="1" x14ac:dyDescent="0.6">
      <c r="A36" t="s">
        <v>41</v>
      </c>
      <c r="B36" s="48" t="str">
        <f>'All Species Scores'!T37</f>
        <v>Medium</v>
      </c>
    </row>
    <row r="37" spans="1:2" ht="15.9" thickBot="1" x14ac:dyDescent="0.6">
      <c r="A37" t="s">
        <v>42</v>
      </c>
      <c r="B37" s="48" t="str">
        <f>'All Species Scores'!T38</f>
        <v>Low</v>
      </c>
    </row>
    <row r="38" spans="1:2" ht="15.9" thickBot="1" x14ac:dyDescent="0.6">
      <c r="A38" t="s">
        <v>43</v>
      </c>
      <c r="B38" s="48" t="str">
        <f>'All Species Scores'!T39</f>
        <v>Low</v>
      </c>
    </row>
    <row r="39" spans="1:2" ht="15.9" thickBot="1" x14ac:dyDescent="0.6">
      <c r="A39" t="s">
        <v>44</v>
      </c>
      <c r="B39" s="48" t="str">
        <f>'All Species Scores'!T40</f>
        <v>Low</v>
      </c>
    </row>
    <row r="40" spans="1:2" ht="15.9" thickBot="1" x14ac:dyDescent="0.6">
      <c r="A40" t="s">
        <v>45</v>
      </c>
      <c r="B40" s="48" t="str">
        <f>'All Species Scores'!T41</f>
        <v>Low</v>
      </c>
    </row>
    <row r="41" spans="1:2" ht="15.9" thickBot="1" x14ac:dyDescent="0.6">
      <c r="A41" t="s">
        <v>46</v>
      </c>
      <c r="B41" s="48" t="str">
        <f>'All Species Scores'!T42</f>
        <v>Low</v>
      </c>
    </row>
    <row r="42" spans="1:2" ht="15.9" thickBot="1" x14ac:dyDescent="0.6">
      <c r="A42" t="s">
        <v>47</v>
      </c>
      <c r="B42" s="48" t="str">
        <f>'All Species Scores'!T43</f>
        <v>Low</v>
      </c>
    </row>
    <row r="43" spans="1:2" ht="15.9" thickBot="1" x14ac:dyDescent="0.6">
      <c r="A43" t="s">
        <v>48</v>
      </c>
      <c r="B43" s="48" t="str">
        <f>'All Species Scores'!T44</f>
        <v>Low</v>
      </c>
    </row>
    <row r="44" spans="1:2" ht="15.9" thickBot="1" x14ac:dyDescent="0.6">
      <c r="A44" t="s">
        <v>49</v>
      </c>
      <c r="B44" s="48" t="str">
        <f>'All Species Scores'!T45</f>
        <v>Medium</v>
      </c>
    </row>
    <row r="45" spans="1:2" ht="15.9" thickBot="1" x14ac:dyDescent="0.6">
      <c r="A45" t="s">
        <v>50</v>
      </c>
      <c r="B45" s="48" t="str">
        <f>'All Species Scores'!T46</f>
        <v>Medium</v>
      </c>
    </row>
    <row r="46" spans="1:2" ht="15.9" thickBot="1" x14ac:dyDescent="0.6">
      <c r="A46" t="s">
        <v>51</v>
      </c>
      <c r="B46" s="48" t="str">
        <f>'All Species Scores'!T47</f>
        <v>Medium</v>
      </c>
    </row>
    <row r="47" spans="1:2" ht="15.9" thickBot="1" x14ac:dyDescent="0.6">
      <c r="A47" t="s">
        <v>52</v>
      </c>
      <c r="B47" s="48" t="str">
        <f>'All Species Scores'!T48</f>
        <v>Medium</v>
      </c>
    </row>
    <row r="48" spans="1:2" ht="15.9" thickBot="1" x14ac:dyDescent="0.6">
      <c r="A48" t="s">
        <v>53</v>
      </c>
      <c r="B48" s="48" t="str">
        <f>'All Species Scores'!T49</f>
        <v>Low</v>
      </c>
    </row>
    <row r="49" spans="1:2" ht="15.9" thickBot="1" x14ac:dyDescent="0.6">
      <c r="A49" t="s">
        <v>54</v>
      </c>
      <c r="B49" s="48" t="str">
        <f>'All Species Scores'!T50</f>
        <v>Low</v>
      </c>
    </row>
    <row r="50" spans="1:2" ht="15.9" thickBot="1" x14ac:dyDescent="0.6">
      <c r="A50" t="s">
        <v>55</v>
      </c>
      <c r="B50" s="48" t="str">
        <f>'All Species Scores'!T51</f>
        <v>Medium</v>
      </c>
    </row>
    <row r="51" spans="1:2" ht="15.9" thickBot="1" x14ac:dyDescent="0.6">
      <c r="A51" t="s">
        <v>56</v>
      </c>
      <c r="B51" s="78" t="str">
        <f>'All Species Scores'!T52</f>
        <v>Medium</v>
      </c>
    </row>
  </sheetData>
  <autoFilter ref="B2:B51" xr:uid="{2C024706-8D2D-407E-8692-40F7F3B73BD7}"/>
  <mergeCells count="2">
    <mergeCell ref="A1:A2"/>
    <mergeCell ref="D1:F1"/>
  </mergeCells>
  <conditionalFormatting sqref="B3:B51">
    <cfRule type="containsText" dxfId="2" priority="28" stopIfTrue="1" operator="containsText" text="High">
      <formula>NOT(ISERROR(SEARCH("High",B3)))</formula>
    </cfRule>
    <cfRule type="containsText" dxfId="1" priority="29" stopIfTrue="1" operator="containsText" text="Medium">
      <formula>NOT(ISERROR(SEARCH("Medium",B3)))</formula>
    </cfRule>
    <cfRule type="containsText" dxfId="0" priority="30" stopIfTrue="1" operator="containsText" text="Low">
      <formula>NOT(ISERROR(SEARCH("Low",B3)))</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CouncilWrkSht</vt:lpstr>
      <vt:lpstr>All Species Scores</vt:lpstr>
      <vt:lpstr>All Risk Ratings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Karr;kkarredf@gmail.com</dc:creator>
  <cp:lastModifiedBy>Judd Curtis</cp:lastModifiedBy>
  <cp:lastPrinted>2011-03-23T23:42:11Z</cp:lastPrinted>
  <dcterms:created xsi:type="dcterms:W3CDTF">2011-02-07T22:31:57Z</dcterms:created>
  <dcterms:modified xsi:type="dcterms:W3CDTF">2025-04-02T18:26:18Z</dcterms:modified>
</cp:coreProperties>
</file>