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C:\Users\JuddCurtis\My SecuriSync\Tier 1\Office Share\BB Snapper Grouper AP April 2025\NFW\"/>
    </mc:Choice>
  </mc:AlternateContent>
  <xr:revisionPtr revIDLastSave="0" documentId="13_ncr:1_{14FB9275-5898-4F8D-8E34-60DCFE74DEBC}" xr6:coauthVersionLast="47" xr6:coauthVersionMax="47" xr10:uidLastSave="{00000000-0000-0000-0000-000000000000}"/>
  <bookViews>
    <workbookView xWindow="-96" yWindow="-96" windowWidth="23232" windowHeight="13872" tabRatio="596" xr2:uid="{00000000-000D-0000-FFFF-FFFF00000000}"/>
  </bookViews>
  <sheets>
    <sheet name="CouncilWrkSht" sheetId="25" r:id="rId1"/>
    <sheet name="All Species Scores" sheetId="17" r:id="rId2"/>
    <sheet name="All Risk Ratings" sheetId="21" r:id="rId3"/>
  </sheets>
  <externalReferences>
    <externalReference r:id="rId4"/>
  </externalReferences>
  <definedNames>
    <definedName name="_xlnm._FilterDatabase" localSheetId="2" hidden="1">'All Risk Ratings'!$B$2:$B$51</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1">#REF!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40">#REF!</definedName>
    <definedName name="Data41">#REF!</definedName>
    <definedName name="Data42">#REF!</definedName>
    <definedName name="Data43">#REF!</definedName>
    <definedName name="Data44">#REF!</definedName>
    <definedName name="Data45">#REF!</definedName>
    <definedName name="Data46">#REF!</definedName>
    <definedName name="Data47">#REF!</definedName>
    <definedName name="Data48">#REF!</definedName>
    <definedName name="Data49">#REF!</definedName>
    <definedName name="Data5">#REF!</definedName>
    <definedName name="Data50">#REF!</definedName>
    <definedName name="Data6">#REF!</definedName>
    <definedName name="Data7">#REF!</definedName>
    <definedName name="Data8">#REF!</definedName>
    <definedName name="Data9">#REF!</definedName>
    <definedName name="dmr">[1]Sheet1!$N$24</definedName>
    <definedName name="Pdata1">#REF!</definedName>
    <definedName name="Pdata10">#REF!</definedName>
    <definedName name="Pdata11">#REF!</definedName>
    <definedName name="Pdata12">#REF!</definedName>
    <definedName name="Pdata13">#REF!</definedName>
    <definedName name="Pdata14">#REF!</definedName>
    <definedName name="Pdata15">#REF!</definedName>
    <definedName name="Pdata16">#REF!</definedName>
    <definedName name="Pdata17">#REF!</definedName>
    <definedName name="Pdata18">#REF!</definedName>
    <definedName name="Pdata19">#REF!</definedName>
    <definedName name="Pdata2">#REF!</definedName>
    <definedName name="Pdata20">#REF!</definedName>
    <definedName name="Pdata21">#REF!</definedName>
    <definedName name="Pdata22">#REF!</definedName>
    <definedName name="Pdata23">#REF!</definedName>
    <definedName name="Pdata24">#REF!</definedName>
    <definedName name="Pdata25">#REF!</definedName>
    <definedName name="Pdata26">#REF!</definedName>
    <definedName name="Pdata27">#REF!</definedName>
    <definedName name="Pdata28">#REF!</definedName>
    <definedName name="Pdata29">#REF!</definedName>
    <definedName name="Pdata3">#REF!</definedName>
    <definedName name="Pdata30">#REF!</definedName>
    <definedName name="Pdata31">#REF!</definedName>
    <definedName name="Pdata32">#REF!</definedName>
    <definedName name="Pdata33">#REF!</definedName>
    <definedName name="Pdata34">#REF!</definedName>
    <definedName name="Pdata35">#REF!</definedName>
    <definedName name="Pdata36">#REF!</definedName>
    <definedName name="Pdata37">#REF!</definedName>
    <definedName name="Pdata38">#REF!</definedName>
    <definedName name="Pdata39">#REF!</definedName>
    <definedName name="Pdata4">#REF!</definedName>
    <definedName name="Pdata40">#REF!</definedName>
    <definedName name="Pdata41">#REF!</definedName>
    <definedName name="Pdata42">#REF!</definedName>
    <definedName name="Pdata43">#REF!</definedName>
    <definedName name="Pdata44">#REF!</definedName>
    <definedName name="Pdata45">#REF!</definedName>
    <definedName name="Pdata46">#REF!</definedName>
    <definedName name="Pdata47">#REF!</definedName>
    <definedName name="Pdata48">#REF!</definedName>
    <definedName name="Pdata49">#REF!</definedName>
    <definedName name="Pdata5">#REF!</definedName>
    <definedName name="Pdata50">#REF!</definedName>
    <definedName name="Pdata6">#REF!</definedName>
    <definedName name="Pdata7">#REF!</definedName>
    <definedName name="Pdata8">#REF!</definedName>
    <definedName name="Pdata9">#REF!</definedName>
    <definedName name="Productivity1">#REF!</definedName>
    <definedName name="Productivity10">#REF!</definedName>
    <definedName name="Productivity11">#REF!</definedName>
    <definedName name="Productivity12">#REF!</definedName>
    <definedName name="Productivity13">#REF!</definedName>
    <definedName name="Productivity14">#REF!</definedName>
    <definedName name="Productivity15">#REF!</definedName>
    <definedName name="Productivity16">#REF!</definedName>
    <definedName name="Productivity17">#REF!</definedName>
    <definedName name="Productivity18">#REF!</definedName>
    <definedName name="Productivity19">#REF!</definedName>
    <definedName name="Productivity2">#REF!</definedName>
    <definedName name="Productivity20">#REF!</definedName>
    <definedName name="Productivity21">#REF!</definedName>
    <definedName name="Productivity22">#REF!</definedName>
    <definedName name="Productivity23">#REF!</definedName>
    <definedName name="Productivity24">#REF!</definedName>
    <definedName name="productivity25">#REF!</definedName>
    <definedName name="productivity26">#REF!</definedName>
    <definedName name="Productivity27">#REF!</definedName>
    <definedName name="Productivity28">#REF!</definedName>
    <definedName name="Productivity29">#REF!</definedName>
    <definedName name="Productivity3">#REF!</definedName>
    <definedName name="Productivity30">#REF!</definedName>
    <definedName name="Productivity31">#REF!</definedName>
    <definedName name="Productivity32">#REF!</definedName>
    <definedName name="Productivity33">#REF!</definedName>
    <definedName name="Productivity34">#REF!</definedName>
    <definedName name="Productivity35">#REF!</definedName>
    <definedName name="Productivity36">#REF!</definedName>
    <definedName name="Productivity37">#REF!</definedName>
    <definedName name="Productivity38">#REF!</definedName>
    <definedName name="Productivity39">#REF!</definedName>
    <definedName name="Productivity4">#REF!</definedName>
    <definedName name="Productivity40">#REF!</definedName>
    <definedName name="Productivity41">#REF!</definedName>
    <definedName name="Productivity42">#REF!</definedName>
    <definedName name="Productivity43">#REF!</definedName>
    <definedName name="Productivity44">#REF!</definedName>
    <definedName name="Productivity45">#REF!</definedName>
    <definedName name="Productivity46">#REF!</definedName>
    <definedName name="Productivity47">#REF!</definedName>
    <definedName name="Productivity48">#REF!</definedName>
    <definedName name="productivity49">#REF!</definedName>
    <definedName name="Productivity5">#REF!</definedName>
    <definedName name="Productivity50">#REF!</definedName>
    <definedName name="Productivity6">#REF!</definedName>
    <definedName name="Productivity7">#REF!</definedName>
    <definedName name="Productivity8">#REF!</definedName>
    <definedName name="Productivity9">#REF!</definedName>
    <definedName name="Productivty47">#REF!</definedName>
    <definedName name="Sdata1">#REF!</definedName>
    <definedName name="Sdata10">#REF!</definedName>
    <definedName name="Sdata11">#REF!</definedName>
    <definedName name="Sdata12">#REF!</definedName>
    <definedName name="Sdata13">#REF!</definedName>
    <definedName name="Sdata14">#REF!</definedName>
    <definedName name="Sdata15">#REF!</definedName>
    <definedName name="Sdata16">#REF!</definedName>
    <definedName name="Sdata17">#REF!</definedName>
    <definedName name="Sdata18">#REF!</definedName>
    <definedName name="Sdata19">#REF!</definedName>
    <definedName name="Sdata2">#REF!</definedName>
    <definedName name="Sdata20">#REF!</definedName>
    <definedName name="Sdata21">#REF!</definedName>
    <definedName name="Sdata22">#REF!</definedName>
    <definedName name="Sdata23">#REF!</definedName>
    <definedName name="Sdata24">#REF!</definedName>
    <definedName name="Sdata25">#REF!</definedName>
    <definedName name="Sdata26">#REF!</definedName>
    <definedName name="Sdata27">#REF!</definedName>
    <definedName name="Sdata28">#REF!</definedName>
    <definedName name="Sdata29">#REF!</definedName>
    <definedName name="Sdata3">#REF!</definedName>
    <definedName name="Sdata30">#REF!</definedName>
    <definedName name="Sdata31">#REF!</definedName>
    <definedName name="Sdata32">#REF!</definedName>
    <definedName name="Sdata33">#REF!</definedName>
    <definedName name="Sdata34">#REF!</definedName>
    <definedName name="Sdata35">#REF!</definedName>
    <definedName name="Sdata36">#REF!</definedName>
    <definedName name="Sdata37">#REF!</definedName>
    <definedName name="Sdata38">#REF!</definedName>
    <definedName name="Sdata39">#REF!</definedName>
    <definedName name="Sdata4">#REF!</definedName>
    <definedName name="Sdata40">#REF!</definedName>
    <definedName name="Sdata41">#REF!</definedName>
    <definedName name="Sdata42">#REF!</definedName>
    <definedName name="Sdata43">#REF!</definedName>
    <definedName name="Sdata44">#REF!</definedName>
    <definedName name="Sdata45">#REF!</definedName>
    <definedName name="Sdata46">#REF!</definedName>
    <definedName name="Sdata47">#REF!</definedName>
    <definedName name="Sdata48">#REF!</definedName>
    <definedName name="Sdata49">#REF!</definedName>
    <definedName name="Sdata5">#REF!</definedName>
    <definedName name="Sdata50">#REF!</definedName>
    <definedName name="Sdata6">#REF!</definedName>
    <definedName name="Sdata7">#REF!</definedName>
    <definedName name="Sdata8">#REF!</definedName>
    <definedName name="Sdata9">#REF!</definedName>
    <definedName name="solver_eng" localSheetId="1" hidden="1">1</definedName>
    <definedName name="solver_neg" localSheetId="1" hidden="1">1</definedName>
    <definedName name="solver_num" localSheetId="1" hidden="1">0</definedName>
    <definedName name="solver_opt" localSheetId="1" hidden="1">'All Species Scores'!$S$4</definedName>
    <definedName name="solver_typ" localSheetId="1" hidden="1">1</definedName>
    <definedName name="solver_val" localSheetId="1" hidden="1">0</definedName>
    <definedName name="solver_ver" localSheetId="1" hidden="1">3</definedName>
    <definedName name="Suceptibility4">#REF!</definedName>
    <definedName name="Susceptibility1">#REF!</definedName>
    <definedName name="Susceptibility10">#REF!</definedName>
    <definedName name="Susceptibility11">#REF!</definedName>
    <definedName name="Susceptibility12">#REF!</definedName>
    <definedName name="Susceptibility13">#REF!</definedName>
    <definedName name="Susceptibility14">#REF!</definedName>
    <definedName name="Susceptibility15">#REF!</definedName>
    <definedName name="Susceptibility16">#REF!</definedName>
    <definedName name="Susceptibility17">#REF!</definedName>
    <definedName name="Susceptibility18">#REF!</definedName>
    <definedName name="Susceptibility19">#REF!</definedName>
    <definedName name="Susceptibility2">#REF!</definedName>
    <definedName name="Susceptibility20">#REF!</definedName>
    <definedName name="Susceptibility21">#REF!</definedName>
    <definedName name="Susceptibility22">#REF!</definedName>
    <definedName name="Susceptibility23">#REF!</definedName>
    <definedName name="Susceptibility24">#REF!</definedName>
    <definedName name="Susceptibility25">#REF!</definedName>
    <definedName name="susceptibility26">#REF!</definedName>
    <definedName name="Susceptibility27">#REF!</definedName>
    <definedName name="Susceptibility28">#REF!</definedName>
    <definedName name="Susceptibility29">#REF!</definedName>
    <definedName name="Susceptibility3">#REF!</definedName>
    <definedName name="Susceptibility30">#REF!</definedName>
    <definedName name="Susceptibility31">#REF!</definedName>
    <definedName name="Susceptibility32">#REF!</definedName>
    <definedName name="Susceptibility33">#REF!</definedName>
    <definedName name="Susceptibility34">#REF!</definedName>
    <definedName name="Susceptibility35">#REF!</definedName>
    <definedName name="Susceptibility36">#REF!</definedName>
    <definedName name="Susceptibility37">#REF!</definedName>
    <definedName name="Susceptibility38">#REF!</definedName>
    <definedName name="Susceptibility39">#REF!</definedName>
    <definedName name="Susceptibility4">#REF!</definedName>
    <definedName name="Susceptibility40">#REF!</definedName>
    <definedName name="Susceptibility41">#REF!</definedName>
    <definedName name="Susceptibility42">#REF!</definedName>
    <definedName name="Susceptibility43">#REF!</definedName>
    <definedName name="Susceptibility44">#REF!</definedName>
    <definedName name="Susceptibility45">#REF!</definedName>
    <definedName name="Susceptibility46">#REF!</definedName>
    <definedName name="Susceptibility47">#REF!</definedName>
    <definedName name="Susceptibility48">#REF!</definedName>
    <definedName name="Susceptibility49">#REF!</definedName>
    <definedName name="Susceptibility5">#REF!</definedName>
    <definedName name="Susceptibility50">#REF!</definedName>
    <definedName name="Susceptibility6">#REF!</definedName>
    <definedName name="Susceptibility7">#REF!</definedName>
    <definedName name="Susceptibility8">#REF!</definedName>
    <definedName name="Susceptibility9">#REF!</definedName>
    <definedName name="Susceptiblity37">#REF!</definedName>
    <definedName name="Susceptiblity38">#REF!</definedName>
    <definedName name="Vulnerability1">#REF!</definedName>
    <definedName name="Vulnerability10">#REF!</definedName>
    <definedName name="Vulnerability11">#REF!</definedName>
    <definedName name="Vulnerability12">#REF!</definedName>
    <definedName name="Vulnerability13">#REF!</definedName>
    <definedName name="Vulnerability14">#REF!</definedName>
    <definedName name="Vulnerability15">#REF!</definedName>
    <definedName name="Vulnerability16">#REF!</definedName>
    <definedName name="Vulnerability17">#REF!</definedName>
    <definedName name="Vulnerability18">#REF!</definedName>
    <definedName name="Vulnerability19">#REF!</definedName>
    <definedName name="Vulnerability2">#REF!</definedName>
    <definedName name="Vulnerability20">#REF!</definedName>
    <definedName name="Vulnerability21">#REF!</definedName>
    <definedName name="Vulnerability22">#REF!</definedName>
    <definedName name="Vulnerability23">#REF!</definedName>
    <definedName name="Vulnerability24">#REF!</definedName>
    <definedName name="Vulnerability25">#REF!</definedName>
    <definedName name="Vulnerability26">#REF!</definedName>
    <definedName name="Vulnerability27">#REF!</definedName>
    <definedName name="Vulnerability28">#REF!</definedName>
    <definedName name="Vulnerability29">#REF!</definedName>
    <definedName name="Vulnerability3">#REF!</definedName>
    <definedName name="Vulnerability30">#REF!</definedName>
    <definedName name="Vulnerability31">#REF!</definedName>
    <definedName name="Vulnerability32">#REF!</definedName>
    <definedName name="Vulnerability33">#REF!</definedName>
    <definedName name="Vulnerability34">#REF!</definedName>
    <definedName name="Vulnerability35">#REF!</definedName>
    <definedName name="Vulnerability36">#REF!</definedName>
    <definedName name="Vulnerability37">#REF!</definedName>
    <definedName name="Vulnerability38">#REF!</definedName>
    <definedName name="Vulnerability39">#REF!</definedName>
    <definedName name="Vulnerability4">#REF!</definedName>
    <definedName name="Vulnerability40">#REF!</definedName>
    <definedName name="Vulnerability41">#REF!</definedName>
    <definedName name="Vulnerability42">#REF!</definedName>
    <definedName name="Vulnerability43">#REF!</definedName>
    <definedName name="Vulnerability44">#REF!</definedName>
    <definedName name="Vulnerability45">#REF!</definedName>
    <definedName name="Vulnerability46">#REF!</definedName>
    <definedName name="Vulnerability47">#REF!</definedName>
    <definedName name="Vulnerability48">#REF!</definedName>
    <definedName name="Vulnerability49">#REF!</definedName>
    <definedName name="Vulnerability5">#REF!</definedName>
    <definedName name="Vulnerability50">#REF!</definedName>
    <definedName name="Vulnerability6">#REF!</definedName>
    <definedName name="Vulnerability7">#REF!</definedName>
    <definedName name="Vulnerability8">#REF!</definedName>
    <definedName name="Vulnerability9">#REF!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S18" i="25" l="1"/>
  <c r="AS19" i="25" s="1"/>
  <c r="AS20" i="25" s="1"/>
  <c r="AR18" i="25"/>
  <c r="AR19" i="25" s="1"/>
  <c r="AR20" i="25" s="1"/>
  <c r="AQ18" i="25"/>
  <c r="AQ19" i="25" s="1"/>
  <c r="AQ20" i="25" s="1"/>
  <c r="AP18" i="25"/>
  <c r="AS13" i="25"/>
  <c r="AR13" i="25"/>
  <c r="AQ13" i="25"/>
  <c r="AP13" i="25"/>
  <c r="AS5" i="25"/>
  <c r="AR5" i="25"/>
  <c r="AQ5" i="25"/>
  <c r="AP5" i="25"/>
  <c r="AM18" i="25"/>
  <c r="AL18" i="25"/>
  <c r="AK18" i="25"/>
  <c r="AJ18" i="25"/>
  <c r="AM13" i="25"/>
  <c r="AL13" i="25"/>
  <c r="AK13" i="25"/>
  <c r="AJ13" i="25"/>
  <c r="AM5" i="25"/>
  <c r="AL5" i="25"/>
  <c r="AK5" i="25"/>
  <c r="AJ5" i="25"/>
  <c r="AG5" i="25"/>
  <c r="AF5" i="25"/>
  <c r="AE5" i="25"/>
  <c r="AD5" i="25"/>
  <c r="AD18" i="25"/>
  <c r="AG18" i="25"/>
  <c r="AF18" i="25"/>
  <c r="AE18" i="25"/>
  <c r="AG13" i="25"/>
  <c r="AF13" i="25"/>
  <c r="AE13" i="25"/>
  <c r="AD13" i="25"/>
  <c r="AA18" i="25"/>
  <c r="Z18" i="25"/>
  <c r="Y18" i="25"/>
  <c r="X17" i="25"/>
  <c r="X18" i="25" s="1"/>
  <c r="AA13" i="25"/>
  <c r="Z13" i="25"/>
  <c r="Y13" i="25"/>
  <c r="X13" i="25"/>
  <c r="AA5" i="25"/>
  <c r="Z5" i="25"/>
  <c r="Y5" i="25"/>
  <c r="X5" i="25"/>
  <c r="U18" i="25"/>
  <c r="T18" i="25"/>
  <c r="S18" i="25"/>
  <c r="R17" i="25"/>
  <c r="R18" i="25" s="1"/>
  <c r="U13" i="25"/>
  <c r="T13" i="25"/>
  <c r="S13" i="25"/>
  <c r="R13" i="25"/>
  <c r="U5" i="25"/>
  <c r="T5" i="25"/>
  <c r="S5" i="25"/>
  <c r="R5" i="25"/>
  <c r="L13" i="25"/>
  <c r="M13" i="25"/>
  <c r="N13" i="25"/>
  <c r="L16" i="25"/>
  <c r="O18" i="25"/>
  <c r="N18" i="25"/>
  <c r="M18" i="25"/>
  <c r="L17" i="25"/>
  <c r="O13" i="25"/>
  <c r="O5" i="25"/>
  <c r="N5" i="25"/>
  <c r="M5" i="25"/>
  <c r="L5" i="25"/>
  <c r="G18" i="25"/>
  <c r="H18" i="25"/>
  <c r="I18" i="25"/>
  <c r="I5" i="25"/>
  <c r="G5" i="25"/>
  <c r="G13" i="25"/>
  <c r="H13" i="25"/>
  <c r="I13" i="25"/>
  <c r="F13" i="25"/>
  <c r="F15" i="25"/>
  <c r="F16" i="25"/>
  <c r="F17" i="25"/>
  <c r="H5" i="25"/>
  <c r="F4" i="25"/>
  <c r="AP19" i="25" l="1"/>
  <c r="AP20" i="25" s="1"/>
  <c r="AM19" i="25"/>
  <c r="AJ19" i="25"/>
  <c r="AK19" i="25"/>
  <c r="AL19" i="25"/>
  <c r="AG19" i="25"/>
  <c r="AA19" i="25"/>
  <c r="AE19" i="25"/>
  <c r="AD19" i="25"/>
  <c r="AF19" i="25"/>
  <c r="O19" i="25"/>
  <c r="Y19" i="25"/>
  <c r="X19" i="25"/>
  <c r="Z19" i="25"/>
  <c r="U19" i="25"/>
  <c r="S8" i="17" s="1"/>
  <c r="L18" i="25"/>
  <c r="L19" i="25" s="1"/>
  <c r="T19" i="25"/>
  <c r="S19" i="25"/>
  <c r="R19" i="25"/>
  <c r="I19" i="25"/>
  <c r="M19" i="25"/>
  <c r="N19" i="25"/>
  <c r="G19" i="25"/>
  <c r="F18" i="25"/>
  <c r="H19" i="25"/>
  <c r="R6" i="17" l="1"/>
  <c r="R7" i="17"/>
  <c r="R8" i="17"/>
  <c r="R9" i="17"/>
  <c r="R10" i="17"/>
  <c r="R11" i="17"/>
  <c r="R12" i="17"/>
  <c r="R13" i="17"/>
  <c r="R14" i="17"/>
  <c r="R15" i="17"/>
  <c r="R16" i="17"/>
  <c r="R17" i="17"/>
  <c r="R18" i="17"/>
  <c r="R19" i="17"/>
  <c r="R20" i="17"/>
  <c r="R21" i="17"/>
  <c r="R22" i="17"/>
  <c r="R23" i="17"/>
  <c r="R24" i="17"/>
  <c r="R25" i="17"/>
  <c r="R26" i="17"/>
  <c r="R27" i="17"/>
  <c r="R28" i="17"/>
  <c r="R29" i="17"/>
  <c r="R30" i="17"/>
  <c r="R31" i="17"/>
  <c r="R32" i="17"/>
  <c r="R33" i="17"/>
  <c r="R34" i="17"/>
  <c r="R35" i="17"/>
  <c r="R36" i="17"/>
  <c r="R37" i="17"/>
  <c r="R38" i="17"/>
  <c r="R39" i="17"/>
  <c r="R40" i="17"/>
  <c r="R41" i="17"/>
  <c r="R42" i="17"/>
  <c r="R43" i="17"/>
  <c r="R44" i="17"/>
  <c r="R45" i="17"/>
  <c r="R46" i="17"/>
  <c r="R47" i="17"/>
  <c r="R48" i="17"/>
  <c r="R49" i="17"/>
  <c r="R50" i="17"/>
  <c r="R51" i="17"/>
  <c r="R52" i="17"/>
  <c r="R5" i="17"/>
  <c r="R4" i="17"/>
  <c r="M52" i="17" l="1"/>
  <c r="M51" i="17"/>
  <c r="M50" i="17"/>
  <c r="M49" i="17"/>
  <c r="M48" i="17"/>
  <c r="M47" i="17"/>
  <c r="M46" i="17"/>
  <c r="M45" i="17"/>
  <c r="M44" i="17"/>
  <c r="M43" i="17"/>
  <c r="M42" i="17"/>
  <c r="M41" i="17"/>
  <c r="M40" i="17"/>
  <c r="M39" i="17"/>
  <c r="M38" i="17"/>
  <c r="M37" i="17"/>
  <c r="M36" i="17"/>
  <c r="M35" i="17"/>
  <c r="M34" i="17"/>
  <c r="M33" i="17"/>
  <c r="M32" i="17"/>
  <c r="M31" i="17"/>
  <c r="M30" i="17"/>
  <c r="M29" i="17"/>
  <c r="M28" i="17"/>
  <c r="M27" i="17"/>
  <c r="M26" i="17"/>
  <c r="M25" i="17"/>
  <c r="M24" i="17"/>
  <c r="M23" i="17"/>
  <c r="M22" i="17"/>
  <c r="M21" i="17"/>
  <c r="M20" i="17"/>
  <c r="M19" i="17"/>
  <c r="M18" i="17"/>
  <c r="M17" i="17"/>
  <c r="M16" i="17"/>
  <c r="M15" i="17"/>
  <c r="M14" i="17"/>
  <c r="M13" i="17"/>
  <c r="M12" i="17"/>
  <c r="M11" i="17"/>
  <c r="M10" i="17"/>
  <c r="M9" i="17"/>
  <c r="M8" i="17"/>
  <c r="M7" i="17"/>
  <c r="M6" i="17"/>
  <c r="M5" i="17"/>
  <c r="M4" i="17"/>
  <c r="F4" i="17"/>
  <c r="F52" i="17"/>
  <c r="F51" i="17"/>
  <c r="F50" i="17"/>
  <c r="F49" i="17"/>
  <c r="F48" i="17"/>
  <c r="F47" i="17"/>
  <c r="F46" i="17"/>
  <c r="F45" i="17"/>
  <c r="F44" i="17"/>
  <c r="F43" i="17"/>
  <c r="F42" i="17"/>
  <c r="F41" i="17"/>
  <c r="F40" i="17"/>
  <c r="F39" i="17"/>
  <c r="F38" i="17"/>
  <c r="F37" i="17"/>
  <c r="F36" i="17"/>
  <c r="F35" i="17"/>
  <c r="F34" i="17"/>
  <c r="F33" i="17"/>
  <c r="F32" i="17"/>
  <c r="F31" i="17"/>
  <c r="F30" i="17"/>
  <c r="F29" i="17"/>
  <c r="F28" i="17"/>
  <c r="F27" i="17"/>
  <c r="F26" i="17"/>
  <c r="F25" i="17"/>
  <c r="F24" i="17"/>
  <c r="F23" i="17"/>
  <c r="F22" i="17"/>
  <c r="F21" i="17"/>
  <c r="F20" i="17"/>
  <c r="F19" i="17"/>
  <c r="F17" i="17"/>
  <c r="F16" i="17"/>
  <c r="F15" i="17"/>
  <c r="F14" i="17"/>
  <c r="F13" i="17"/>
  <c r="F12" i="17"/>
  <c r="F11" i="17"/>
  <c r="F10" i="17"/>
  <c r="F9" i="17"/>
  <c r="F8" i="17"/>
  <c r="F7" i="17"/>
  <c r="F6" i="17"/>
  <c r="F5" i="17"/>
  <c r="S4" i="17" l="1"/>
  <c r="S7" i="17" l="1"/>
  <c r="S15" i="17"/>
  <c r="S23" i="17"/>
  <c r="S31" i="17"/>
  <c r="S39" i="17"/>
  <c r="S47" i="17"/>
  <c r="S11" i="17"/>
  <c r="S19" i="17"/>
  <c r="S27" i="17"/>
  <c r="S35" i="17"/>
  <c r="S43" i="17"/>
  <c r="S51" i="17"/>
  <c r="S6" i="17"/>
  <c r="S46" i="17"/>
  <c r="S17" i="17"/>
  <c r="S25" i="17"/>
  <c r="S33" i="17"/>
  <c r="S41" i="17"/>
  <c r="S49" i="17"/>
  <c r="S22" i="17"/>
  <c r="S30" i="17"/>
  <c r="S38" i="17"/>
  <c r="S9" i="17"/>
  <c r="S12" i="17"/>
  <c r="S20" i="17"/>
  <c r="S28" i="17"/>
  <c r="S36" i="17"/>
  <c r="S44" i="17"/>
  <c r="S52" i="17"/>
  <c r="S10" i="17"/>
  <c r="S26" i="17"/>
  <c r="S34" i="17"/>
  <c r="S42" i="17"/>
  <c r="S50" i="17"/>
  <c r="S14" i="17"/>
  <c r="S5" i="17"/>
  <c r="S13" i="17"/>
  <c r="S29" i="17"/>
  <c r="S37" i="17"/>
  <c r="S45" i="17"/>
  <c r="S21" i="17"/>
  <c r="S16" i="17"/>
  <c r="S24" i="17"/>
  <c r="S32" i="17"/>
  <c r="S40" i="17"/>
  <c r="S48" i="17"/>
  <c r="F3" i="25" l="1"/>
  <c r="F5" i="25" s="1"/>
  <c r="F19" i="25" s="1"/>
  <c r="F18" i="17"/>
  <c r="S18" i="17" s="1"/>
  <c r="X11" i="17" l="1"/>
  <c r="W3" i="17" s="1"/>
  <c r="D5" i="21" s="1"/>
  <c r="X10" i="17"/>
  <c r="AK20" i="25" l="1"/>
  <c r="AM20" i="25"/>
  <c r="AL20" i="25"/>
  <c r="AJ20" i="25"/>
  <c r="F20" i="25"/>
  <c r="T29" i="17"/>
  <c r="B28" i="21" s="1"/>
  <c r="T43" i="17"/>
  <c r="B42" i="21" s="1"/>
  <c r="T42" i="17"/>
  <c r="B41" i="21" s="1"/>
  <c r="T9" i="17"/>
  <c r="B8" i="21" s="1"/>
  <c r="T20" i="17"/>
  <c r="B19" i="21" s="1"/>
  <c r="T6" i="17"/>
  <c r="B5" i="21" s="1"/>
  <c r="Y20" i="25"/>
  <c r="AF20" i="25"/>
  <c r="T12" i="17"/>
  <c r="B11" i="21" s="1"/>
  <c r="T7" i="17"/>
  <c r="B6" i="21" s="1"/>
  <c r="T39" i="17"/>
  <c r="B38" i="21" s="1"/>
  <c r="T50" i="17"/>
  <c r="B49" i="21" s="1"/>
  <c r="H20" i="25"/>
  <c r="T27" i="17"/>
  <c r="B26" i="21" s="1"/>
  <c r="T38" i="17"/>
  <c r="B37" i="21" s="1"/>
  <c r="T16" i="17"/>
  <c r="B15" i="21" s="1"/>
  <c r="T17" i="17"/>
  <c r="B16" i="21" s="1"/>
  <c r="T5" i="17"/>
  <c r="B4" i="21" s="1"/>
  <c r="T47" i="17"/>
  <c r="B46" i="21" s="1"/>
  <c r="T40" i="17"/>
  <c r="B39" i="21" s="1"/>
  <c r="T48" i="17"/>
  <c r="B47" i="21" s="1"/>
  <c r="X20" i="25"/>
  <c r="U20" i="25"/>
  <c r="T52" i="17"/>
  <c r="B51" i="21" s="1"/>
  <c r="T28" i="17"/>
  <c r="B27" i="21" s="1"/>
  <c r="T13" i="17"/>
  <c r="B12" i="21" s="1"/>
  <c r="T4" i="17"/>
  <c r="B3" i="21" s="1"/>
  <c r="T21" i="17"/>
  <c r="B20" i="21" s="1"/>
  <c r="AE20" i="25"/>
  <c r="AG20" i="25"/>
  <c r="T24" i="17"/>
  <c r="B23" i="21" s="1"/>
  <c r="AD20" i="25"/>
  <c r="AA20" i="25"/>
  <c r="T14" i="17"/>
  <c r="B13" i="21" s="1"/>
  <c r="T11" i="17"/>
  <c r="B10" i="21" s="1"/>
  <c r="T10" i="17"/>
  <c r="B9" i="21" s="1"/>
  <c r="T45" i="17"/>
  <c r="B44" i="21" s="1"/>
  <c r="T23" i="17"/>
  <c r="B22" i="21" s="1"/>
  <c r="T37" i="17"/>
  <c r="B36" i="21" s="1"/>
  <c r="T32" i="17"/>
  <c r="B31" i="21" s="1"/>
  <c r="I20" i="25"/>
  <c r="T31" i="17"/>
  <c r="B30" i="21" s="1"/>
  <c r="S20" i="25"/>
  <c r="T19" i="17"/>
  <c r="B18" i="21" s="1"/>
  <c r="T49" i="17"/>
  <c r="B48" i="21" s="1"/>
  <c r="T15" i="17"/>
  <c r="B14" i="21" s="1"/>
  <c r="T33" i="17"/>
  <c r="B32" i="21" s="1"/>
  <c r="T51" i="17"/>
  <c r="B50" i="21" s="1"/>
  <c r="T8" i="17"/>
  <c r="B7" i="21" s="1"/>
  <c r="T30" i="17"/>
  <c r="B29" i="21" s="1"/>
  <c r="T35" i="17"/>
  <c r="B34" i="21" s="1"/>
  <c r="T36" i="17"/>
  <c r="B35" i="21" s="1"/>
  <c r="O20" i="25"/>
  <c r="T20" i="25"/>
  <c r="Z20" i="25"/>
  <c r="W4" i="17"/>
  <c r="D4" i="21" s="1"/>
  <c r="T41" i="17"/>
  <c r="B40" i="21" s="1"/>
  <c r="T26" i="17"/>
  <c r="B25" i="21" s="1"/>
  <c r="T34" i="17"/>
  <c r="B33" i="21" s="1"/>
  <c r="T22" i="17"/>
  <c r="B21" i="21" s="1"/>
  <c r="T44" i="17"/>
  <c r="B43" i="21" s="1"/>
  <c r="L20" i="25"/>
  <c r="R20" i="25"/>
  <c r="W5" i="17"/>
  <c r="D3" i="21" s="1"/>
  <c r="T25" i="17"/>
  <c r="B24" i="21" s="1"/>
  <c r="G20" i="25"/>
  <c r="M20" i="25"/>
  <c r="T46" i="17"/>
  <c r="B45" i="21" s="1"/>
  <c r="N20" i="25"/>
  <c r="T18" i="17"/>
  <c r="B17" i="21" s="1"/>
  <c r="E3" i="21" l="1"/>
  <c r="E5" i="21"/>
  <c r="E4" i="21"/>
</calcChain>
</file>

<file path=xl/sharedStrings.xml><?xml version="1.0" encoding="utf-8"?>
<sst xmlns="http://schemas.openxmlformats.org/spreadsheetml/2006/main" count="370" uniqueCount="200">
  <si>
    <t>CONCERN</t>
  </si>
  <si>
    <t>Estimated natural mortality (M)</t>
  </si>
  <si>
    <t>Age at maturity</t>
  </si>
  <si>
    <t>Species ID</t>
  </si>
  <si>
    <t>Common Name</t>
  </si>
  <si>
    <t>Low</t>
  </si>
  <si>
    <t>High</t>
  </si>
  <si>
    <t>Recreational desirability</t>
  </si>
  <si>
    <t>Atlantic Spadefish</t>
  </si>
  <si>
    <t>Bar Jack</t>
  </si>
  <si>
    <t>Black Grouper</t>
  </si>
  <si>
    <t>Black Sea Bass</t>
  </si>
  <si>
    <t>Blueline Tilefish</t>
  </si>
  <si>
    <t>Gag</t>
  </si>
  <si>
    <t>Golden Tilefish</t>
  </si>
  <si>
    <t>Gray Triggerfish</t>
  </si>
  <si>
    <t>Greater Amberjack</t>
  </si>
  <si>
    <t>FLK/EFL Hogfish</t>
  </si>
  <si>
    <t>GA-NC Hogfish</t>
  </si>
  <si>
    <t>Mutton Snapper</t>
  </si>
  <si>
    <t>Red Grouper</t>
  </si>
  <si>
    <t>Red Porgy</t>
  </si>
  <si>
    <t>Red Snapper</t>
  </si>
  <si>
    <t>Scamp</t>
  </si>
  <si>
    <t>Snowy Grouper</t>
  </si>
  <si>
    <t>Vermilion Snapper</t>
  </si>
  <si>
    <t>Wreckfish</t>
  </si>
  <si>
    <t>Yellowtail Snapper</t>
  </si>
  <si>
    <t>Blackfin Snapper</t>
  </si>
  <si>
    <t>Misty Grouper</t>
  </si>
  <si>
    <t>Queen Snapper</t>
  </si>
  <si>
    <t>Sand Tilefish</t>
  </si>
  <si>
    <t>Silk Snapper</t>
  </si>
  <si>
    <t>Yellowedge Grouper</t>
  </si>
  <si>
    <t>Almaco Jack</t>
  </si>
  <si>
    <t>Banded Rudderfish</t>
  </si>
  <si>
    <t>Lesser Amberjack</t>
  </si>
  <si>
    <t>Cubera Snapper</t>
  </si>
  <si>
    <t>Gray Snapper</t>
  </si>
  <si>
    <t>Lane Snapper</t>
  </si>
  <si>
    <t>Margate</t>
  </si>
  <si>
    <t>Sailors Choice</t>
  </si>
  <si>
    <t>Tomtate</t>
  </si>
  <si>
    <t>White Grunt</t>
  </si>
  <si>
    <t>Coney</t>
  </si>
  <si>
    <t>Graysby</t>
  </si>
  <si>
    <t>Red Hind</t>
  </si>
  <si>
    <t>Rock Hind</t>
  </si>
  <si>
    <t>Yellowfin Grouper</t>
  </si>
  <si>
    <t>Yellowmouth Grouper</t>
  </si>
  <si>
    <t>Jolthead Porgy</t>
  </si>
  <si>
    <t>Knobbed Porgy</t>
  </si>
  <si>
    <t>Saucereye Porgy</t>
  </si>
  <si>
    <t>Scup</t>
  </si>
  <si>
    <t>Whitebone Porgy</t>
  </si>
  <si>
    <t>Dolphin</t>
  </si>
  <si>
    <t>Wahoo</t>
  </si>
  <si>
    <t>Ability to regulate fishery</t>
  </si>
  <si>
    <t>Potential for discard losses</t>
  </si>
  <si>
    <t>Social concerns</t>
  </si>
  <si>
    <t>Climate change</t>
  </si>
  <si>
    <t>Ecosystem importance</t>
  </si>
  <si>
    <t>fishery consistently kept below Total ACL</t>
  </si>
  <si>
    <t>fishery consistently exceeds Total ACL (ex. 3+ out of 5 years) and/or exceeds Total ACL by more than 15%</t>
  </si>
  <si>
    <t>fishery mostly kept below Total  ACL (ex. Exceeds ACL 1-2 out of 5 years) and/or does not exceed ACL by more than 15%</t>
  </si>
  <si>
    <t>Biological Attributes</t>
  </si>
  <si>
    <t>Final Risk Score</t>
  </si>
  <si>
    <t>Final Biological Score</t>
  </si>
  <si>
    <t>Human Dimension Attributes</t>
  </si>
  <si>
    <t>Final Human Dimension Score</t>
  </si>
  <si>
    <t>Annual Commercial value</t>
  </si>
  <si>
    <t>Est. Natural Mortality (M)</t>
  </si>
  <si>
    <t>Age at Maturity</t>
  </si>
  <si>
    <t>Bio Score</t>
  </si>
  <si>
    <t>Ability to Regulate Fishery</t>
  </si>
  <si>
    <t>Potential for Discard Losses</t>
  </si>
  <si>
    <t>Annual Commercial Value</t>
  </si>
  <si>
    <t>Recreational Desirability</t>
  </si>
  <si>
    <t>Social Concerns</t>
  </si>
  <si>
    <t>Ecosystem Importance</t>
  </si>
  <si>
    <t>Climate Change</t>
  </si>
  <si>
    <t>Human Dim Score</t>
  </si>
  <si>
    <t>Species</t>
  </si>
  <si>
    <t>&gt; 10% total annual revenue</t>
  </si>
  <si>
    <t>Environmental Attributes</t>
  </si>
  <si>
    <t>Env Score</t>
  </si>
  <si>
    <t>&lt; 1% trips report targeting this species</t>
  </si>
  <si>
    <t>Between 1% and 5% of trips report targeting this species</t>
  </si>
  <si>
    <t>&gt; 5% trips report targeting this species</t>
  </si>
  <si>
    <t>Final Environmental Score</t>
  </si>
  <si>
    <t>&lt; 1% total annual revenue</t>
  </si>
  <si>
    <t>Between 1% and 10% of total annual revenue</t>
  </si>
  <si>
    <t>&gt; 40% of total trip revenue, on average</t>
  </si>
  <si>
    <t>Between 10% and 40% of total trip revenue, on average</t>
  </si>
  <si>
    <t>&lt; 10% total trip revenue, on average</t>
  </si>
  <si>
    <t/>
  </si>
  <si>
    <t>High (1)</t>
  </si>
  <si>
    <t>Low (3)</t>
  </si>
  <si>
    <t>Risk of Overexploitation</t>
  </si>
  <si>
    <t>Each empty attribute counts as a half when averaged to calculate the final score for either the Biological or Human Impact categories.</t>
  </si>
  <si>
    <t>Env Wgt</t>
  </si>
  <si>
    <t>Human Dim Wgt</t>
  </si>
  <si>
    <t>Bio Wgt</t>
  </si>
  <si>
    <t>Penalty for UNK? Yes/No</t>
  </si>
  <si>
    <t>No</t>
  </si>
  <si>
    <t>Risk Score</t>
  </si>
  <si>
    <t>Include Attribute? 1=yes, 0=no</t>
  </si>
  <si>
    <t>Frequency</t>
  </si>
  <si>
    <t>Risk Score (Weighted Avg)</t>
  </si>
  <si>
    <t>Risk Category</t>
  </si>
  <si>
    <t>Other Env Variables</t>
  </si>
  <si>
    <t>Other Environmental Variables</t>
  </si>
  <si>
    <t>RISK Score</t>
  </si>
  <si>
    <t>Alternate Scoring</t>
  </si>
  <si>
    <t>Medium</t>
  </si>
  <si>
    <t>Medium (2)</t>
  </si>
  <si>
    <t>Risk Rating</t>
  </si>
  <si>
    <t>Risk Score Percentiles</t>
  </si>
  <si>
    <t>Scoring</t>
  </si>
  <si>
    <t>Notes</t>
  </si>
  <si>
    <t>&gt;13 communities highly reliant on this species</t>
  </si>
  <si>
    <t>7-13 communities highly reliant on this species</t>
  </si>
  <si>
    <t>&lt;7 communities highly reliant on this species</t>
  </si>
  <si>
    <t>Infrastructure impacts on shallow water fish; dependent on coral habitat</t>
  </si>
  <si>
    <t>SEDAR 64 (2019): in FL waters, 50% of females were sexually mature at 1.7 years</t>
  </si>
  <si>
    <t>SEDAR 15A (2015): constant natural mortality averaging 0.11 based on a max age of 40 years</t>
  </si>
  <si>
    <t>SEDAR 66 (2021): constant natural mortality averaging 0.1038 based on a max age of 40 years</t>
  </si>
  <si>
    <t>Age at 50% maturity from SEDAR 66 (2021): 3 years</t>
  </si>
  <si>
    <t>Affect habitat through burrowing behavior</t>
  </si>
  <si>
    <t>SEDAR 50 (2017) characterized dead discards as 3% of total removals (both sectors) for the southern portion of the stock</t>
  </si>
  <si>
    <t>SEDAR 50 (2017): 0.13 based on meta-analysis growth parameters</t>
  </si>
  <si>
    <t>No age information used in SEDAR 50 (2017) assessment. Length at maturity estimated as 305 mm. Linf from meta-analysis estimated as 690 mm.</t>
  </si>
  <si>
    <t>SEDAR 73 (2021), &gt;50% maturity between 1 and 2 years</t>
  </si>
  <si>
    <t>2018-2022, annual recreational targeted trips range from 5% to 36% of recreational trips in the region; average of 19%</t>
  </si>
  <si>
    <t>2018-2022, annual recreational targeted trips range from 0% to 2% of recreational trips in the region; average of &lt;1%</t>
  </si>
  <si>
    <t>Estimated at the county level, most communities have low reliance on this species
One community is Medium (Dare, NC, commercial) and two are Medium-High (Dare, NC, recreational and Monroe, FL, recreational)</t>
  </si>
  <si>
    <t>M ≤ 0.20</t>
  </si>
  <si>
    <t>0.20-0.40</t>
  </si>
  <si>
    <t>M ≥ 0.4</t>
  </si>
  <si>
    <t>≥ 4 years</t>
  </si>
  <si>
    <t>2-4 years</t>
  </si>
  <si>
    <t>≤ 2 years</t>
  </si>
  <si>
    <t>SEDAR 73 (2021): Constant value was 0.11 (age-dependent estimates were scaled to this value)
AP: Red snapper are fast-growing and long-lived, may be less susceptible than most species to overfishing</t>
  </si>
  <si>
    <t>Default Score</t>
  </si>
  <si>
    <t>Council Score</t>
  </si>
  <si>
    <t>AP Score</t>
  </si>
  <si>
    <t>SSC Score</t>
  </si>
  <si>
    <t>Total ACL (2018-2022) exceeded by &gt;15% in 2018, 2019, 2020, 2021
Commercial ACL (2018-2022) exceeded by &lt;15% in 2018, 2019, 2020, 2021
Recreational ACL (2018-2022) exceeded by &gt;15% in 2018, 2019, 2020, 2021
AP: The short recreational season limit and low ACL affect how well management can control landings
- 75 lb trip limit contains the variability of commercial harvests, allowing closer adherence to the commercial ACL
- Commercial exceedance is not as large as recreational, so recommend 2</t>
  </si>
  <si>
    <t>SEDAR 73 landings indicated dead discards in last 3 years of the assessment (2017-2019) were &gt;90% of removals (# fish)</t>
  </si>
  <si>
    <t>Between 1% and 10% of total annual revenue for all years 2018-2022
Average 5.8%</t>
  </si>
  <si>
    <t>Between 10% and 40% of total trip revenue for all years 2018-2022
Average 29.7%
AP: Exceeding the ACL was due to timing of management</t>
  </si>
  <si>
    <t>Does this species significantly affect other species, e.g. as a keystone predator, primary prey, habitat builder etc.?</t>
  </si>
  <si>
    <t>Is this species likely to experience/be experiencing negative stock impacts due to climate change?</t>
  </si>
  <si>
    <t>Are other environmental variables causing negative effects on this stock, e.g. in the form of regime shifts, recruitment failure, etc.?</t>
  </si>
  <si>
    <t>Total ACL (2018-2022) exceeded by &lt;15% in 2019, 2020 (&lt;1%), 2022 (&lt;1%)
Commercial ACL (2018-2022) exceeded by &lt;15% in 2019, 2020, 2021
Recreational ACL (2018-2022) exceeded by &gt;15% in 2018, 2019, 2020, 2021</t>
  </si>
  <si>
    <t>Previous assessments have characterized discards as negligible 
AP: Some caution due to the lack of recreational intercepts and wide variability in recreational catch estimates</t>
  </si>
  <si>
    <t>&gt;10% of total annual revenue for all years 2018-2022
Average 20.3%</t>
  </si>
  <si>
    <t>&gt;40% of total trip revenue for all years 2018-2022
Average 69.9%</t>
  </si>
  <si>
    <t>2018-2022, annual recreational targeted trips range from 0% to 2% of recreational trips in the region; average of 1%
AP: Desirability can vary in different parts of the region</t>
  </si>
  <si>
    <t>Estimated at the county level, most communities have low reliance on this species
One community is Medium (Dare, NC, commercial) and one is Medium-High (Monroe, FL, recreational)
AP: As fishing for other species has become more restrictive and access via boating technology has increased, more interest in this species</t>
  </si>
  <si>
    <t>Total ACL (2018-2022) exceeded by &gt;15% in 2018, 2019, 2020, 2021
Commercial ACL (2018-2022) exceeded by &lt;15% in 2018, 2019, 2021, 2022
Recreational ACL (2018-2022) exceeded by &gt;15% in 2018, 2019, 2020, 2021</t>
  </si>
  <si>
    <t>Between 1% and 10% of total annual revenue for all years 2018-2022
Average 3.3%</t>
  </si>
  <si>
    <t>Between 10% and 40% of total trip revenue for all years 2018-2022
Average 15.1%</t>
  </si>
  <si>
    <t>SEDAR 15A (2015): 50% mature at 3.7 years 
AP: Size limit change was a significant measure</t>
  </si>
  <si>
    <t>No overages from either sector from 2018-2022
AP: Not meeting ACL in recent years; closed areas where mutton are found in south FL</t>
  </si>
  <si>
    <t>Between 1% and 10% of total annual revenue for all years 2018-2022
Average 1.8%</t>
  </si>
  <si>
    <t>&lt;10% of total trip revenue for all years 2018-2022
Average 6.7%
AP: More valuable in lower quantities</t>
  </si>
  <si>
    <t>2018-2022, annual recreational targeted trips range from 10% to 29% of recreational trips in the region; average of 20%
AP: Valued in headboat/charter fishery, effort may taper off due to shark depredation frustration</t>
  </si>
  <si>
    <t>Estimated at the county level, most communities have low reliance on this species
One county is Medium (St. John, FL, recreational) and one is Medium-High (Monroe, FL, recreational)</t>
  </si>
  <si>
    <t>AP: Targeting further north in recent years (Jacksonville)</t>
  </si>
  <si>
    <t>SEDAR 64 (2019): constant mortality-at-age = 0.160 using a max age of 28 years; natural mortality at age (Mat-age ranged from 0.385-0.147</t>
  </si>
  <si>
    <t>No rec overages from 2018-2022
Com closures in 2018 and 2019
AP: Commercial overages could be a lag in tracking landings</t>
  </si>
  <si>
    <t>Releases are often in shallow water, so probably high survival for hook and line
Notable recreational fishing observed in SEDAR 64, but different recreational data being used in SEDAR 96 (FL State Reef Fish Survey)</t>
  </si>
  <si>
    <t>&gt;10% of total annual revenue for all years 2018-2022
Average 36.2%</t>
  </si>
  <si>
    <t>&gt;40% of total trip revenue for all years 2018-2022
Average 83.0%</t>
  </si>
  <si>
    <t>2018-2022, annual recreational targeted trips range from 18% to 29% of recreational trips in the region; average of 25%
AP: Highly targeted especially with high fuel cost and ability to catch</t>
  </si>
  <si>
    <t>Estimated at the county level; 13 communities analyzed due to species range
Most communities have low reliance on this species, but one community is Medium (St. John, FL, recreational) and one is Medium-High (Monroe, FL, recreational)
AP: Because of the high importance to the South FL communities, should be high risk. People may be shifting more to YTS with other species becoming more highly regulated.</t>
  </si>
  <si>
    <t>Estimated at the county level, most counties have low reliance on this species</t>
  </si>
  <si>
    <t>SEDAR 79 (2024): Dead Discards were 23.83% of all removals for years 2018-2022 using 30% discard mortality rate
Rec dead discards were &gt;24% of recreational removals and commercial dead discards were between 5% and 8% of commercial removals
AP: Typically shallow water releases, noting problems with shark depredation</t>
  </si>
  <si>
    <t>SEDAR 71 (2021): M = 0.150
SEDAR 10 (2006) M = 0.14-0.160</t>
  </si>
  <si>
    <t>SEDAR 71 (2021) Female age at maturity = 4.6 yrs
SEDAR 10 (2006) provided a single estimate for size and age at transition: 1,025 mm TL and 10.5 yrs for 50% transition</t>
  </si>
  <si>
    <t>SEDAR 56 (2018): M = 0.38 
SEDAR 76 (2023): M = 0.375</t>
  </si>
  <si>
    <r>
      <rPr>
        <b/>
        <sz val="14"/>
        <rFont val="Calibri"/>
        <family val="2"/>
        <scheme val="minor"/>
      </rPr>
      <t>Total ACL</t>
    </r>
    <r>
      <rPr>
        <sz val="14"/>
        <rFont val="Calibri"/>
        <family val="2"/>
        <scheme val="minor"/>
      </rPr>
      <t xml:space="preserve">: exceeded by &gt;15% in 2023* and 2024. 
</t>
    </r>
    <r>
      <rPr>
        <b/>
        <sz val="14"/>
        <rFont val="Calibri"/>
        <family val="2"/>
        <scheme val="minor"/>
      </rPr>
      <t>Commercial ACL</t>
    </r>
    <r>
      <rPr>
        <sz val="14"/>
        <rFont val="Calibri"/>
        <family val="2"/>
        <scheme val="minor"/>
      </rPr>
      <t xml:space="preserve">: exceeded by &gt;15% in 2023*
</t>
    </r>
    <r>
      <rPr>
        <b/>
        <sz val="14"/>
        <rFont val="Calibri"/>
        <family val="2"/>
        <scheme val="minor"/>
      </rPr>
      <t>Recreational ACL</t>
    </r>
    <r>
      <rPr>
        <sz val="14"/>
        <rFont val="Calibri"/>
        <family val="2"/>
        <scheme val="minor"/>
      </rPr>
      <t>: exceeded by &gt;15% in 2023* and 2024
*Note: 2023 was when implementation of new ACL occurred mid-season and switched from MRIP-CHTS to MRIP-FES</t>
    </r>
  </si>
  <si>
    <t>The size at 50% maturity (L50) for females fell from 137 to 108 mm SL in the southern segment (FL/GA) and from 145 to 115 mm SL in the northern segment (McGovern et al. 2002). These SL correspond to age ~0-1.
Size at 50% probability of sex change was 355 mm TL (McGovern et al 2002). This TL cooresponds to age ~5-6.</t>
  </si>
  <si>
    <t>Average Annual Revenue (2019-2023) = 12.5%</t>
  </si>
  <si>
    <t>Average Annual Revenue (2019-2023) = 2.8%</t>
  </si>
  <si>
    <t>Average Total Trip Revenue (2019-2023) = 11.3%</t>
  </si>
  <si>
    <t>Average Total Trip Revenue (2019-2023) = 28.4%</t>
  </si>
  <si>
    <t>Of the communities with the highest gag landings, 2 were highly reliant on commercial and/or recreational fishing. (Sneads Ferry and Nags Head, NC)</t>
  </si>
  <si>
    <t>Of the communities with the highest black sea bass landings, 4 were highly reliant on commercial and/or recreational fishing. (Sneads Ferry, Wanchese, and Hobucken, NC; Murrells Inlet, SC).</t>
  </si>
  <si>
    <t>Occurrence of potential range shift? 
Recent recruitment is lowest in time series for South Atlantic, Mid-Atlantic biomass is highest in time series.</t>
  </si>
  <si>
    <t xml:space="preserve">reliant on in-shore seagrass beds for juvenile life stages; degredation of these habitats affecting recruitment? </t>
  </si>
  <si>
    <r>
      <rPr>
        <b/>
        <sz val="14"/>
        <rFont val="Calibri"/>
        <family val="2"/>
        <scheme val="minor"/>
      </rPr>
      <t>Total ACL:</t>
    </r>
    <r>
      <rPr>
        <sz val="14"/>
        <rFont val="Calibri"/>
        <family val="2"/>
        <scheme val="minor"/>
      </rPr>
      <t xml:space="preserve"> not exceeded in any year 2020-2024
</t>
    </r>
    <r>
      <rPr>
        <b/>
        <sz val="14"/>
        <rFont val="Calibri"/>
        <family val="2"/>
        <scheme val="minor"/>
      </rPr>
      <t>Commercial ACL:</t>
    </r>
    <r>
      <rPr>
        <sz val="14"/>
        <rFont val="Calibri"/>
        <family val="2"/>
        <scheme val="minor"/>
      </rPr>
      <t xml:space="preserve"> not exceeded in any year 2020-2024
</t>
    </r>
    <r>
      <rPr>
        <b/>
        <sz val="14"/>
        <rFont val="Calibri"/>
        <family val="2"/>
        <scheme val="minor"/>
      </rPr>
      <t>Recreational ACL:</t>
    </r>
    <r>
      <rPr>
        <sz val="14"/>
        <rFont val="Calibri"/>
        <family val="2"/>
        <scheme val="minor"/>
      </rPr>
      <t xml:space="preserve">  not exceeded in any year 2020-2024
Notes: 
- Commercial, Recreational, and Total Landings all consistently around 30% of ACL. 
</t>
    </r>
  </si>
  <si>
    <t>Average percent of all trips (2019-2024) = 0.7%
Average percent of all SG trips (not including Gray Snapper) = 3.9%</t>
  </si>
  <si>
    <t>Average percent of all trips (2019-2024) = 2.2%
Average percent of all SG trips (not including Gray Snapper) = 13.2%</t>
  </si>
  <si>
    <r>
      <rPr>
        <b/>
        <sz val="14"/>
        <color theme="1"/>
        <rFont val="Calibri"/>
        <family val="2"/>
        <scheme val="minor"/>
      </rPr>
      <t>Recreational Discards</t>
    </r>
    <r>
      <rPr>
        <sz val="14"/>
        <color theme="1"/>
        <rFont val="Calibri"/>
        <family val="2"/>
        <scheme val="minor"/>
      </rPr>
      <t xml:space="preserve">: 
DMR: 25%, MRIP Average (2020-2024)
Proportion of Dead Discards (B2*DMR) to Total Catch (A+B1+B2) = 21.7%
Proportion of Dead Discards (B2*DMR) to Total Removals (A+B1+Dead Discards) = 64.5%
</t>
    </r>
    <r>
      <rPr>
        <b/>
        <sz val="14"/>
        <color theme="1"/>
        <rFont val="Calibri"/>
        <family val="2"/>
        <scheme val="minor"/>
      </rPr>
      <t>Commercial Discards:</t>
    </r>
    <r>
      <rPr>
        <sz val="14"/>
        <color theme="1"/>
        <rFont val="Calibri"/>
        <family val="2"/>
        <scheme val="minor"/>
      </rPr>
      <t xml:space="preserve">
recent discard data unavailable; 
from SEDAR 71 (avg: 2015-2019), commercial discards = 3.63%, DMR: 40% (handline)
</t>
    </r>
  </si>
  <si>
    <t>Dead discards are a significant proportion of the total removals (over 40%)</t>
  </si>
  <si>
    <t>Dead discards are a moderate proportion of the total removals (20%-40%)</t>
  </si>
  <si>
    <t>Dead discards very small component  of total removals (&lt;15%-20%)</t>
  </si>
  <si>
    <r>
      <rPr>
        <b/>
        <sz val="14"/>
        <color theme="1"/>
        <rFont val="Calibri"/>
        <family val="2"/>
        <scheme val="minor"/>
      </rPr>
      <t xml:space="preserve">Recreational Discards: </t>
    </r>
    <r>
      <rPr>
        <sz val="14"/>
        <color theme="1"/>
        <rFont val="Calibri"/>
        <family val="2"/>
        <scheme val="minor"/>
      </rPr>
      <t xml:space="preserve">
DMR: 13.7%, MRIP Average (2020-2024)
Proportion of Dead Discards (B2*DMR) to Total Catch (A+B1+B2) = 13.1%
Proportion of Dead Discards (B2*DMR) to Total Removals (A+B1+Dead Discards) = 74.3%
</t>
    </r>
    <r>
      <rPr>
        <b/>
        <sz val="14"/>
        <color theme="1"/>
        <rFont val="Calibri"/>
        <family val="2"/>
        <scheme val="minor"/>
      </rPr>
      <t>Commercial Discards:</t>
    </r>
    <r>
      <rPr>
        <sz val="14"/>
        <color theme="1"/>
        <rFont val="Calibri"/>
        <family val="2"/>
        <scheme val="minor"/>
      </rPr>
      <t xml:space="preserve">
recent discard data unavailable; 
from SEDAR 76 (avg: 2015-2019), commercial discards = 3.89%, DMR: 14% (pots) - 19% (handline)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</si>
</sst>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7" x14ac:knownFonts="1">
    <font>
      <sz val="11"/>
      <color theme="1"/>
      <name val="Calibri"/>
      <family val="2"/>
      <scheme val="minor"/>
    </font>
    <font>
      <sz val="12"/>
      <color theme="1"/>
      <name val="Calibri"/>
      <family val="2"/>
      <scheme val="minor"/>
    </font>
    <font>
      <b/>
      <sz val="11"/>
      <color theme="1"/>
      <name val="Calibri"/>
      <family val="2"/>
      <scheme val="minor"/>
    </font>
    <font>
      <b/>
      <sz val="12"/>
      <color theme="1"/>
      <name val="Calibri"/>
      <family val="2"/>
      <scheme val="minor"/>
    </font>
    <font>
      <sz val="11"/>
      <color theme="1"/>
      <name val="Calibri"/>
      <family val="2"/>
      <scheme val="minor"/>
    </font>
    <font>
      <b/>
      <sz val="11"/>
      <name val="Calibri"/>
      <family val="2"/>
    </font>
    <font>
      <b/>
      <sz val="11"/>
      <name val="Calibri"/>
      <family val="2"/>
      <scheme val="minor"/>
    </font>
    <font>
      <sz val="14"/>
      <color theme="1"/>
      <name val="Calibri"/>
      <family val="2"/>
      <scheme val="minor"/>
    </font>
    <font>
      <sz val="14"/>
      <name val="Calibri"/>
      <family val="2"/>
      <scheme val="minor"/>
    </font>
    <font>
      <b/>
      <sz val="18"/>
      <color theme="1"/>
      <name val="Calibri"/>
      <family val="2"/>
      <scheme val="minor"/>
    </font>
    <font>
      <sz val="18"/>
      <color theme="1"/>
      <name val="Calibri"/>
      <family val="2"/>
      <scheme val="minor"/>
    </font>
    <font>
      <b/>
      <sz val="18"/>
      <name val="Calibri"/>
      <family val="2"/>
      <scheme val="minor"/>
    </font>
    <font>
      <b/>
      <sz val="18"/>
      <color rgb="FF000000"/>
      <name val="Calibri"/>
      <family val="2"/>
    </font>
    <font>
      <sz val="18"/>
      <name val="Calibri"/>
      <family val="2"/>
      <scheme val="minor"/>
    </font>
    <font>
      <sz val="18"/>
      <color rgb="FF000000"/>
      <name val="Calibri"/>
      <family val="2"/>
    </font>
    <font>
      <b/>
      <sz val="14"/>
      <color theme="1"/>
      <name val="Calibri"/>
      <family val="2"/>
      <scheme val="minor"/>
    </font>
    <font>
      <b/>
      <sz val="14"/>
      <name val="Calibri"/>
      <family val="2"/>
      <scheme val="minor"/>
    </font>
  </fonts>
  <fills count="24">
    <fill>
      <patternFill patternType="none"/>
    </fill>
    <fill>
      <patternFill patternType="gray125"/>
    </fill>
    <fill>
      <patternFill patternType="solid">
        <fgColor theme="6" tint="0.399975585192419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rgb="FF538DD5"/>
        <bgColor indexed="64"/>
      </patternFill>
    </fill>
    <fill>
      <patternFill patternType="solid">
        <fgColor rgb="FFB1A0C7"/>
        <bgColor indexed="64"/>
      </patternFill>
    </fill>
    <fill>
      <patternFill patternType="solid">
        <fgColor rgb="FFFFC0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2" tint="-9.9978637043366805E-2"/>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style="thin">
        <color indexed="64"/>
      </left>
      <right/>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3">
    <xf numFmtId="0" fontId="0" fillId="0" borderId="0"/>
    <xf numFmtId="0" fontId="1" fillId="0" borderId="0"/>
    <xf numFmtId="9" fontId="4" fillId="0" borderId="0" applyFont="0" applyFill="0" applyBorder="0" applyAlignment="0" applyProtection="0"/>
  </cellStyleXfs>
  <cellXfs count="264">
    <xf numFmtId="0" fontId="0" fillId="0" borderId="0" xfId="0"/>
    <xf numFmtId="0" fontId="0" fillId="0" borderId="2" xfId="0" applyBorder="1" applyAlignment="1">
      <alignment horizontal="center"/>
    </xf>
    <xf numFmtId="0" fontId="0" fillId="0" borderId="24" xfId="0" applyBorder="1" applyAlignment="1">
      <alignment vertical="center" wrapText="1"/>
    </xf>
    <xf numFmtId="0" fontId="0" fillId="0" borderId="24" xfId="0" applyBorder="1"/>
    <xf numFmtId="0" fontId="0" fillId="0" borderId="4" xfId="0" applyBorder="1" applyAlignment="1">
      <alignment horizontal="center"/>
    </xf>
    <xf numFmtId="0" fontId="0" fillId="0" borderId="25" xfId="0" applyBorder="1" applyAlignment="1">
      <alignment vertical="center" wrapText="1"/>
    </xf>
    <xf numFmtId="0" fontId="0" fillId="0" borderId="0" xfId="0" applyAlignment="1">
      <alignment horizontal="left"/>
    </xf>
    <xf numFmtId="0" fontId="0" fillId="0" borderId="0" xfId="0" applyAlignment="1">
      <alignment vertical="center" wrapText="1"/>
    </xf>
    <xf numFmtId="0" fontId="0" fillId="0" borderId="0" xfId="0" applyAlignment="1">
      <alignment horizontal="center"/>
    </xf>
    <xf numFmtId="2" fontId="0" fillId="14" borderId="3" xfId="0" applyNumberFormat="1" applyFill="1" applyBorder="1" applyAlignment="1">
      <alignment horizontal="center"/>
    </xf>
    <xf numFmtId="0" fontId="0" fillId="12" borderId="11" xfId="0" applyFill="1" applyBorder="1" applyAlignment="1">
      <alignment horizontal="center"/>
    </xf>
    <xf numFmtId="0" fontId="0" fillId="12" borderId="2" xfId="0" applyFill="1" applyBorder="1" applyAlignment="1">
      <alignment horizontal="center" vertical="center" wrapText="1"/>
    </xf>
    <xf numFmtId="0" fontId="0" fillId="12" borderId="2" xfId="0" applyFill="1" applyBorder="1" applyAlignment="1">
      <alignment horizontal="center"/>
    </xf>
    <xf numFmtId="0" fontId="0" fillId="0" borderId="0" xfId="0" applyAlignment="1">
      <alignment horizontal="center" vertical="center" wrapText="1"/>
    </xf>
    <xf numFmtId="0" fontId="0" fillId="14" borderId="29" xfId="0" applyFill="1" applyBorder="1" applyAlignment="1">
      <alignment horizontal="center"/>
    </xf>
    <xf numFmtId="0" fontId="0" fillId="14" borderId="21" xfId="0" applyFill="1" applyBorder="1" applyAlignment="1">
      <alignment horizontal="center"/>
    </xf>
    <xf numFmtId="164" fontId="0" fillId="12" borderId="24" xfId="0" applyNumberFormat="1" applyFill="1" applyBorder="1" applyAlignment="1">
      <alignment horizontal="center"/>
    </xf>
    <xf numFmtId="0" fontId="0" fillId="6" borderId="2" xfId="0" applyFill="1" applyBorder="1" applyAlignment="1">
      <alignment horizontal="center" vertical="center" wrapText="1"/>
    </xf>
    <xf numFmtId="0" fontId="0" fillId="6" borderId="11" xfId="0" applyFill="1" applyBorder="1" applyAlignment="1">
      <alignment horizontal="center"/>
    </xf>
    <xf numFmtId="164" fontId="0" fillId="6" borderId="24" xfId="0" applyNumberFormat="1" applyFill="1" applyBorder="1" applyAlignment="1">
      <alignment horizontal="center"/>
    </xf>
    <xf numFmtId="0" fontId="0" fillId="6" borderId="2" xfId="0" applyFill="1" applyBorder="1" applyAlignment="1">
      <alignment horizontal="center"/>
    </xf>
    <xf numFmtId="0" fontId="0" fillId="6" borderId="4" xfId="0" applyFill="1" applyBorder="1" applyAlignment="1">
      <alignment horizontal="center" vertical="center" wrapText="1"/>
    </xf>
    <xf numFmtId="0" fontId="0" fillId="6" borderId="17" xfId="0" applyFill="1" applyBorder="1" applyAlignment="1">
      <alignment horizontal="center"/>
    </xf>
    <xf numFmtId="164" fontId="0" fillId="6" borderId="25" xfId="0" applyNumberFormat="1" applyFill="1" applyBorder="1" applyAlignment="1">
      <alignment horizontal="center"/>
    </xf>
    <xf numFmtId="0" fontId="0" fillId="13" borderId="29" xfId="0" applyFill="1" applyBorder="1" applyAlignment="1">
      <alignment horizontal="center"/>
    </xf>
    <xf numFmtId="0" fontId="0" fillId="13" borderId="21" xfId="0" applyFill="1" applyBorder="1" applyAlignment="1">
      <alignment horizontal="center"/>
    </xf>
    <xf numFmtId="2" fontId="0" fillId="13" borderId="3" xfId="0" applyNumberFormat="1" applyFill="1" applyBorder="1" applyAlignment="1">
      <alignment horizontal="center"/>
    </xf>
    <xf numFmtId="0" fontId="0" fillId="13" borderId="30" xfId="0" applyFill="1" applyBorder="1" applyAlignment="1">
      <alignment horizontal="center"/>
    </xf>
    <xf numFmtId="0" fontId="0" fillId="13" borderId="31" xfId="0" applyFill="1" applyBorder="1" applyAlignment="1">
      <alignment horizontal="center"/>
    </xf>
    <xf numFmtId="2" fontId="0" fillId="13" borderId="5" xfId="0" applyNumberFormat="1" applyFill="1" applyBorder="1" applyAlignment="1">
      <alignment horizontal="center"/>
    </xf>
    <xf numFmtId="0" fontId="0" fillId="16" borderId="21" xfId="0" applyFill="1" applyBorder="1" applyAlignment="1">
      <alignment horizontal="center"/>
    </xf>
    <xf numFmtId="0" fontId="0" fillId="15" borderId="21" xfId="0" applyFill="1" applyBorder="1" applyAlignment="1">
      <alignment horizontal="center"/>
    </xf>
    <xf numFmtId="0" fontId="0" fillId="16" borderId="29" xfId="0" applyFill="1" applyBorder="1" applyAlignment="1">
      <alignment horizontal="center"/>
    </xf>
    <xf numFmtId="0" fontId="0" fillId="15" borderId="29" xfId="0" applyFill="1" applyBorder="1" applyAlignment="1">
      <alignment horizontal="center"/>
    </xf>
    <xf numFmtId="0" fontId="0" fillId="16" borderId="30" xfId="0" applyFill="1" applyBorder="1" applyAlignment="1">
      <alignment horizontal="center"/>
    </xf>
    <xf numFmtId="0" fontId="0" fillId="16" borderId="31" xfId="0" applyFill="1" applyBorder="1" applyAlignment="1">
      <alignment horizontal="center"/>
    </xf>
    <xf numFmtId="0" fontId="0" fillId="16" borderId="24" xfId="0" applyFill="1" applyBorder="1" applyAlignment="1">
      <alignment horizontal="center"/>
    </xf>
    <xf numFmtId="0" fontId="0" fillId="15" borderId="24" xfId="0" applyFill="1" applyBorder="1" applyAlignment="1">
      <alignment horizontal="center"/>
    </xf>
    <xf numFmtId="0" fontId="2" fillId="0" borderId="0" xfId="0" applyFont="1" applyAlignment="1">
      <alignment horizontal="center"/>
    </xf>
    <xf numFmtId="0" fontId="0" fillId="16" borderId="0" xfId="0" applyFill="1" applyAlignment="1">
      <alignment horizontal="center"/>
    </xf>
    <xf numFmtId="0" fontId="0" fillId="15" borderId="0" xfId="0" applyFill="1" applyAlignment="1">
      <alignment horizontal="center"/>
    </xf>
    <xf numFmtId="0" fontId="0" fillId="16" borderId="41" xfId="0" applyFill="1" applyBorder="1" applyAlignment="1">
      <alignment horizontal="center"/>
    </xf>
    <xf numFmtId="0" fontId="0" fillId="13" borderId="11" xfId="0" applyFill="1" applyBorder="1" applyAlignment="1">
      <alignment horizontal="center"/>
    </xf>
    <xf numFmtId="0" fontId="0" fillId="14" borderId="11" xfId="0" applyFill="1" applyBorder="1" applyAlignment="1">
      <alignment horizontal="center"/>
    </xf>
    <xf numFmtId="0" fontId="0" fillId="13" borderId="17" xfId="0" applyFill="1" applyBorder="1" applyAlignment="1">
      <alignment horizontal="center"/>
    </xf>
    <xf numFmtId="0" fontId="0" fillId="6" borderId="10" xfId="0" applyFill="1" applyBorder="1" applyAlignment="1">
      <alignment horizontal="center"/>
    </xf>
    <xf numFmtId="0" fontId="0" fillId="12" borderId="10" xfId="0" applyFill="1" applyBorder="1" applyAlignment="1">
      <alignment horizontal="center"/>
    </xf>
    <xf numFmtId="0" fontId="0" fillId="6" borderId="42" xfId="0" applyFill="1" applyBorder="1" applyAlignment="1">
      <alignment horizontal="center"/>
    </xf>
    <xf numFmtId="0" fontId="1" fillId="0" borderId="38" xfId="0" applyFont="1" applyBorder="1" applyAlignment="1">
      <alignment horizontal="center" vertical="center"/>
    </xf>
    <xf numFmtId="0" fontId="0" fillId="0" borderId="0" xfId="0" applyAlignment="1">
      <alignment vertical="top" wrapText="1"/>
    </xf>
    <xf numFmtId="0" fontId="0" fillId="0" borderId="7" xfId="0" applyBorder="1" applyAlignment="1">
      <alignment horizontal="center"/>
    </xf>
    <xf numFmtId="0" fontId="2" fillId="12" borderId="45" xfId="0" applyFont="1" applyFill="1" applyBorder="1" applyAlignment="1">
      <alignment horizontal="center" vertical="center"/>
    </xf>
    <xf numFmtId="0" fontId="2" fillId="12" borderId="1" xfId="0" applyFont="1" applyFill="1" applyBorder="1" applyAlignment="1">
      <alignment horizontal="center" vertical="center"/>
    </xf>
    <xf numFmtId="0" fontId="2" fillId="12" borderId="12" xfId="0" applyFont="1" applyFill="1" applyBorder="1" applyAlignment="1">
      <alignment horizontal="center" vertical="center"/>
    </xf>
    <xf numFmtId="0" fontId="2" fillId="12" borderId="44" xfId="0" applyFont="1" applyFill="1" applyBorder="1" applyAlignment="1">
      <alignment horizontal="center" vertical="center"/>
    </xf>
    <xf numFmtId="0" fontId="2" fillId="14" borderId="46" xfId="0" applyFont="1" applyFill="1" applyBorder="1" applyAlignment="1">
      <alignment horizontal="center" vertical="center"/>
    </xf>
    <xf numFmtId="0" fontId="2" fillId="14" borderId="14" xfId="0" applyFont="1" applyFill="1" applyBorder="1" applyAlignment="1">
      <alignment horizontal="center" vertical="center"/>
    </xf>
    <xf numFmtId="0" fontId="2" fillId="14" borderId="1" xfId="0" applyFont="1" applyFill="1" applyBorder="1" applyAlignment="1">
      <alignment horizontal="center" vertical="center"/>
    </xf>
    <xf numFmtId="0" fontId="2" fillId="14" borderId="47" xfId="0" applyFont="1" applyFill="1" applyBorder="1" applyAlignment="1">
      <alignment horizontal="center" vertical="center"/>
    </xf>
    <xf numFmtId="0" fontId="2" fillId="15" borderId="46" xfId="0" applyFont="1" applyFill="1" applyBorder="1" applyAlignment="1">
      <alignment horizontal="center" vertical="center"/>
    </xf>
    <xf numFmtId="0" fontId="2" fillId="15" borderId="14" xfId="0" applyFont="1" applyFill="1" applyBorder="1" applyAlignment="1">
      <alignment horizontal="center" vertical="center"/>
    </xf>
    <xf numFmtId="0" fontId="2" fillId="15" borderId="13" xfId="0" applyFont="1" applyFill="1" applyBorder="1" applyAlignment="1">
      <alignment horizontal="center" vertical="center"/>
    </xf>
    <xf numFmtId="0" fontId="2" fillId="15" borderId="44" xfId="0" applyFont="1" applyFill="1" applyBorder="1" applyAlignment="1">
      <alignment horizontal="center" vertical="center"/>
    </xf>
    <xf numFmtId="9" fontId="0" fillId="0" borderId="0" xfId="2" applyFont="1" applyAlignment="1">
      <alignment horizontal="center"/>
    </xf>
    <xf numFmtId="0" fontId="2" fillId="15" borderId="1" xfId="0" applyFont="1" applyFill="1" applyBorder="1" applyAlignment="1">
      <alignment horizontal="center" vertical="center"/>
    </xf>
    <xf numFmtId="0" fontId="0" fillId="16" borderId="11" xfId="0" applyFill="1" applyBorder="1" applyAlignment="1">
      <alignment horizontal="center"/>
    </xf>
    <xf numFmtId="0" fontId="0" fillId="15" borderId="11" xfId="0" applyFill="1" applyBorder="1" applyAlignment="1">
      <alignment horizontal="center"/>
    </xf>
    <xf numFmtId="0" fontId="0" fillId="16" borderId="9" xfId="0" applyFill="1" applyBorder="1" applyAlignment="1">
      <alignment horizont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5" fillId="5" borderId="2" xfId="0" applyFont="1" applyFill="1" applyBorder="1" applyAlignment="1">
      <alignment horizontal="center"/>
    </xf>
    <xf numFmtId="0" fontId="6" fillId="5" borderId="3" xfId="0" applyFont="1" applyFill="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4" borderId="4" xfId="0" applyFont="1" applyFill="1" applyBorder="1" applyAlignment="1">
      <alignment horizontal="center"/>
    </xf>
    <xf numFmtId="0" fontId="2" fillId="4" borderId="5" xfId="0" applyFont="1" applyFill="1" applyBorder="1" applyAlignment="1">
      <alignment horizontal="center"/>
    </xf>
    <xf numFmtId="0" fontId="2" fillId="10" borderId="13" xfId="0" applyFont="1" applyFill="1" applyBorder="1" applyAlignment="1">
      <alignment horizontal="center" vertical="center" wrapText="1"/>
    </xf>
    <xf numFmtId="0" fontId="1" fillId="0" borderId="39" xfId="0" applyFont="1" applyBorder="1" applyAlignment="1">
      <alignment horizontal="center" vertical="center"/>
    </xf>
    <xf numFmtId="0" fontId="1" fillId="0" borderId="15" xfId="0" applyFont="1" applyBorder="1" applyAlignment="1">
      <alignment horizontal="center" vertical="center"/>
    </xf>
    <xf numFmtId="0" fontId="2" fillId="12" borderId="29" xfId="0" applyFont="1" applyFill="1" applyBorder="1" applyAlignment="1">
      <alignment horizontal="center" vertical="center" wrapText="1"/>
    </xf>
    <xf numFmtId="0" fontId="2" fillId="12" borderId="11" xfId="0" applyFont="1" applyFill="1" applyBorder="1" applyAlignment="1">
      <alignment horizontal="center" vertical="center" wrapText="1"/>
    </xf>
    <xf numFmtId="0" fontId="2" fillId="12" borderId="10" xfId="0" applyFont="1" applyFill="1" applyBorder="1" applyAlignment="1">
      <alignment horizontal="center" vertical="center" wrapText="1"/>
    </xf>
    <xf numFmtId="0" fontId="2" fillId="12" borderId="24" xfId="0" applyFont="1" applyFill="1" applyBorder="1" applyAlignment="1">
      <alignment horizontal="center" vertical="center" wrapText="1"/>
    </xf>
    <xf numFmtId="0" fontId="2" fillId="14" borderId="32" xfId="0" applyFont="1" applyFill="1" applyBorder="1" applyAlignment="1">
      <alignment horizontal="center" vertical="center" wrapText="1"/>
    </xf>
    <xf numFmtId="0" fontId="2" fillId="14" borderId="18" xfId="0" applyFont="1" applyFill="1" applyBorder="1" applyAlignment="1">
      <alignment horizontal="center" vertical="center" wrapText="1"/>
    </xf>
    <xf numFmtId="0" fontId="2" fillId="14" borderId="8" xfId="0" applyFont="1" applyFill="1" applyBorder="1" applyAlignment="1">
      <alignment horizontal="center" vertical="center" wrapText="1"/>
    </xf>
    <xf numFmtId="0" fontId="2" fillId="14" borderId="33" xfId="0" applyFont="1" applyFill="1" applyBorder="1" applyAlignment="1">
      <alignment horizontal="center" vertical="center" wrapText="1"/>
    </xf>
    <xf numFmtId="0" fontId="2" fillId="15" borderId="32" xfId="0" applyFont="1" applyFill="1" applyBorder="1" applyAlignment="1">
      <alignment horizontal="center" vertical="center" wrapText="1"/>
    </xf>
    <xf numFmtId="0" fontId="2" fillId="15" borderId="18" xfId="0" applyFont="1" applyFill="1" applyBorder="1" applyAlignment="1">
      <alignment horizontal="center" vertical="center" wrapText="1"/>
    </xf>
    <xf numFmtId="0" fontId="2" fillId="15" borderId="8" xfId="0" applyFont="1" applyFill="1" applyBorder="1" applyAlignment="1">
      <alignment horizontal="center" vertical="center" wrapText="1"/>
    </xf>
    <xf numFmtId="0" fontId="2" fillId="15" borderId="37" xfId="0" applyFont="1" applyFill="1" applyBorder="1" applyAlignment="1">
      <alignment horizontal="center" vertical="center" wrapText="1"/>
    </xf>
    <xf numFmtId="0" fontId="2" fillId="15" borderId="36" xfId="0" applyFont="1" applyFill="1" applyBorder="1" applyAlignment="1">
      <alignment horizontal="center" vertical="center" wrapText="1"/>
    </xf>
    <xf numFmtId="0" fontId="1" fillId="0" borderId="2" xfId="0" applyFont="1" applyBorder="1" applyAlignment="1">
      <alignment horizontal="center" vertical="center"/>
    </xf>
    <xf numFmtId="0" fontId="0" fillId="0" borderId="2" xfId="0" applyBorder="1"/>
    <xf numFmtId="165" fontId="0" fillId="9" borderId="0" xfId="0" applyNumberFormat="1" applyFill="1" applyAlignment="1">
      <alignment horizontal="center"/>
    </xf>
    <xf numFmtId="165" fontId="0" fillId="10" borderId="0" xfId="0" applyNumberFormat="1" applyFill="1" applyAlignment="1">
      <alignment horizontal="center"/>
    </xf>
    <xf numFmtId="165" fontId="0" fillId="9" borderId="41" xfId="0" applyNumberFormat="1" applyFill="1" applyBorder="1" applyAlignment="1">
      <alignment horizontal="center"/>
    </xf>
    <xf numFmtId="0" fontId="3" fillId="0" borderId="0" xfId="0" applyFont="1"/>
    <xf numFmtId="10" fontId="3" fillId="0" borderId="0" xfId="0" applyNumberFormat="1" applyFont="1"/>
    <xf numFmtId="2" fontId="3" fillId="0" borderId="0" xfId="0" applyNumberFormat="1" applyFont="1"/>
    <xf numFmtId="0" fontId="0" fillId="20" borderId="2" xfId="0" applyFill="1" applyBorder="1" applyAlignment="1">
      <alignment horizontal="center"/>
    </xf>
    <xf numFmtId="0" fontId="0" fillId="20" borderId="24" xfId="0" applyFill="1" applyBorder="1" applyAlignment="1">
      <alignment vertical="center" wrapText="1"/>
    </xf>
    <xf numFmtId="0" fontId="7" fillId="0" borderId="46" xfId="0" applyFont="1" applyBorder="1" applyAlignment="1">
      <alignment horizontal="center" vertical="center" wrapText="1"/>
    </xf>
    <xf numFmtId="0" fontId="9" fillId="0" borderId="0" xfId="0" applyFont="1" applyAlignment="1">
      <alignment horizontal="center"/>
    </xf>
    <xf numFmtId="0" fontId="9" fillId="0" borderId="0" xfId="0" applyFont="1" applyAlignment="1">
      <alignment horizontal="center" vertical="center" wrapText="1"/>
    </xf>
    <xf numFmtId="0" fontId="10" fillId="0" borderId="0" xfId="0" applyFont="1"/>
    <xf numFmtId="0" fontId="11" fillId="21" borderId="9" xfId="0" applyFont="1" applyFill="1" applyBorder="1" applyAlignment="1">
      <alignment horizontal="left" vertical="center" wrapText="1"/>
    </xf>
    <xf numFmtId="0" fontId="11" fillId="11" borderId="9"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11" fillId="2" borderId="19" xfId="0" applyFont="1" applyFill="1" applyBorder="1" applyAlignment="1">
      <alignment horizontal="center" vertical="center" wrapText="1"/>
    </xf>
    <xf numFmtId="0" fontId="12" fillId="21" borderId="46" xfId="0" applyFont="1" applyFill="1" applyBorder="1" applyAlignment="1">
      <alignment vertical="center" wrapText="1"/>
    </xf>
    <xf numFmtId="0" fontId="9" fillId="21" borderId="14" xfId="0" applyFont="1" applyFill="1" applyBorder="1" applyAlignment="1">
      <alignment horizontal="center" vertical="center" wrapText="1"/>
    </xf>
    <xf numFmtId="0" fontId="9" fillId="21" borderId="1" xfId="0" applyFont="1" applyFill="1" applyBorder="1" applyAlignment="1">
      <alignment horizontal="center" vertical="center" wrapText="1"/>
    </xf>
    <xf numFmtId="0" fontId="9" fillId="21" borderId="44" xfId="0" applyFont="1" applyFill="1" applyBorder="1" applyAlignment="1">
      <alignment horizontal="center" vertical="center" wrapText="1"/>
    </xf>
    <xf numFmtId="0" fontId="9" fillId="0" borderId="0" xfId="0" applyFont="1" applyAlignment="1">
      <alignment horizontal="center" vertical="center"/>
    </xf>
    <xf numFmtId="0" fontId="10" fillId="22" borderId="1" xfId="0" applyFont="1" applyFill="1" applyBorder="1" applyAlignment="1">
      <alignment vertical="center" wrapText="1"/>
    </xf>
    <xf numFmtId="0" fontId="10" fillId="0" borderId="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44" xfId="0" applyFont="1" applyBorder="1" applyAlignment="1">
      <alignment horizontal="center" vertical="center" wrapText="1"/>
    </xf>
    <xf numFmtId="0" fontId="10" fillId="0" borderId="0" xfId="0" applyFont="1" applyAlignment="1">
      <alignment horizontal="center" vertical="center" wrapText="1"/>
    </xf>
    <xf numFmtId="0" fontId="10" fillId="0" borderId="1" xfId="0" applyFont="1" applyBorder="1" applyAlignment="1">
      <alignment horizontal="center" vertical="center"/>
    </xf>
    <xf numFmtId="0" fontId="10" fillId="0" borderId="44" xfId="0" applyFont="1" applyBorder="1" applyAlignment="1">
      <alignment horizontal="center" vertical="center"/>
    </xf>
    <xf numFmtId="0" fontId="9" fillId="22" borderId="17" xfId="0" applyFont="1" applyFill="1" applyBorder="1" applyAlignment="1">
      <alignment vertical="center" wrapText="1"/>
    </xf>
    <xf numFmtId="0" fontId="9" fillId="22" borderId="46" xfId="0" applyFont="1" applyFill="1" applyBorder="1" applyAlignment="1">
      <alignment vertical="center" wrapText="1"/>
    </xf>
    <xf numFmtId="0" fontId="9" fillId="22" borderId="14" xfId="0" applyFont="1" applyFill="1" applyBorder="1" applyAlignment="1">
      <alignment horizontal="center" vertical="center"/>
    </xf>
    <xf numFmtId="0" fontId="9" fillId="22" borderId="1" xfId="0" applyFont="1" applyFill="1" applyBorder="1" applyAlignment="1">
      <alignment horizontal="center" vertical="center"/>
    </xf>
    <xf numFmtId="0" fontId="9" fillId="22" borderId="44" xfId="0" applyFont="1" applyFill="1" applyBorder="1" applyAlignment="1">
      <alignment horizontal="center" vertical="center"/>
    </xf>
    <xf numFmtId="0" fontId="9" fillId="0" borderId="0" xfId="0" applyFont="1"/>
    <xf numFmtId="0" fontId="9" fillId="8" borderId="9" xfId="0" applyFont="1" applyFill="1" applyBorder="1" applyAlignment="1">
      <alignment vertical="center" wrapText="1"/>
    </xf>
    <xf numFmtId="0" fontId="12" fillId="18" borderId="46" xfId="0" applyFont="1" applyFill="1" applyBorder="1" applyAlignment="1">
      <alignment vertical="center" wrapText="1"/>
    </xf>
    <xf numFmtId="0" fontId="12" fillId="18" borderId="14" xfId="0" applyFont="1" applyFill="1" applyBorder="1" applyAlignment="1">
      <alignment horizontal="center" vertical="center" wrapText="1"/>
    </xf>
    <xf numFmtId="0" fontId="12" fillId="18" borderId="1" xfId="0" applyFont="1" applyFill="1" applyBorder="1" applyAlignment="1">
      <alignment horizontal="center" vertical="center" wrapText="1"/>
    </xf>
    <xf numFmtId="0" fontId="12" fillId="18" borderId="44" xfId="0" applyFont="1" applyFill="1" applyBorder="1" applyAlignment="1">
      <alignment horizontal="center" vertical="center" wrapText="1"/>
    </xf>
    <xf numFmtId="0" fontId="10" fillId="0" borderId="0" xfId="0" applyFont="1" applyAlignment="1">
      <alignment horizontal="center" vertical="center"/>
    </xf>
    <xf numFmtId="0" fontId="10" fillId="7" borderId="1" xfId="0" applyFont="1" applyFill="1" applyBorder="1" applyAlignment="1">
      <alignment vertical="center" wrapText="1"/>
    </xf>
    <xf numFmtId="0" fontId="13" fillId="0" borderId="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0" xfId="0" applyFont="1" applyAlignment="1">
      <alignment horizontal="center" vertical="center" wrapText="1"/>
    </xf>
    <xf numFmtId="0" fontId="10" fillId="0" borderId="48" xfId="0" applyFont="1" applyBorder="1" applyAlignment="1">
      <alignment horizontal="center" vertical="center" wrapText="1"/>
    </xf>
    <xf numFmtId="0" fontId="13" fillId="7" borderId="1" xfId="0" applyFont="1" applyFill="1" applyBorder="1" applyAlignment="1">
      <alignment vertical="center" wrapText="1"/>
    </xf>
    <xf numFmtId="0" fontId="9" fillId="7" borderId="1" xfId="0" applyFont="1" applyFill="1" applyBorder="1" applyAlignment="1">
      <alignment vertical="center" wrapText="1"/>
    </xf>
    <xf numFmtId="0" fontId="9" fillId="7" borderId="46" xfId="0" applyFont="1" applyFill="1" applyBorder="1" applyAlignment="1">
      <alignment vertical="center" wrapText="1"/>
    </xf>
    <xf numFmtId="2" fontId="9" fillId="14" borderId="18" xfId="0" applyNumberFormat="1" applyFont="1" applyFill="1" applyBorder="1" applyAlignment="1">
      <alignment horizontal="center" vertical="center"/>
    </xf>
    <xf numFmtId="2" fontId="9" fillId="14" borderId="8" xfId="0" applyNumberFormat="1" applyFont="1" applyFill="1" applyBorder="1" applyAlignment="1">
      <alignment horizontal="center" vertical="center"/>
    </xf>
    <xf numFmtId="2" fontId="9" fillId="14" borderId="36" xfId="0" applyNumberFormat="1" applyFont="1" applyFill="1" applyBorder="1" applyAlignment="1">
      <alignment horizontal="center" vertical="center"/>
    </xf>
    <xf numFmtId="2" fontId="9" fillId="14" borderId="21" xfId="0" applyNumberFormat="1" applyFont="1" applyFill="1" applyBorder="1" applyAlignment="1">
      <alignment horizontal="center" vertical="center"/>
    </xf>
    <xf numFmtId="2" fontId="9" fillId="14" borderId="11" xfId="0" applyNumberFormat="1" applyFont="1" applyFill="1" applyBorder="1" applyAlignment="1">
      <alignment horizontal="center" vertical="center"/>
    </xf>
    <xf numFmtId="0" fontId="9" fillId="17" borderId="9" xfId="0" applyFont="1" applyFill="1" applyBorder="1" applyAlignment="1">
      <alignment vertical="center" wrapText="1"/>
    </xf>
    <xf numFmtId="0" fontId="12" fillId="19" borderId="46" xfId="0" applyFont="1" applyFill="1" applyBorder="1" applyAlignment="1">
      <alignment horizontal="center" vertical="center" wrapText="1"/>
    </xf>
    <xf numFmtId="0" fontId="12" fillId="19" borderId="14" xfId="0" applyFont="1" applyFill="1" applyBorder="1" applyAlignment="1">
      <alignment horizontal="center" vertical="center" wrapText="1"/>
    </xf>
    <xf numFmtId="0" fontId="12" fillId="19" borderId="1" xfId="0" applyFont="1" applyFill="1" applyBorder="1" applyAlignment="1">
      <alignment horizontal="center" vertical="center" wrapText="1"/>
    </xf>
    <xf numFmtId="0" fontId="12" fillId="19" borderId="44" xfId="0" applyFont="1" applyFill="1" applyBorder="1" applyAlignment="1">
      <alignment horizontal="center" vertical="center" wrapText="1"/>
    </xf>
    <xf numFmtId="0" fontId="13" fillId="16" borderId="1" xfId="0" applyFont="1" applyFill="1" applyBorder="1" applyAlignment="1">
      <alignment vertical="center" wrapText="1"/>
    </xf>
    <xf numFmtId="0" fontId="9" fillId="16" borderId="1" xfId="0" applyFont="1" applyFill="1" applyBorder="1" applyAlignment="1">
      <alignment vertical="center" wrapText="1"/>
    </xf>
    <xf numFmtId="0" fontId="9" fillId="16" borderId="45" xfId="0" applyFont="1" applyFill="1" applyBorder="1" applyAlignment="1">
      <alignment vertical="center" wrapText="1"/>
    </xf>
    <xf numFmtId="0" fontId="10" fillId="0" borderId="30" xfId="0" applyFont="1" applyBorder="1"/>
    <xf numFmtId="0" fontId="10" fillId="0" borderId="31" xfId="0" applyFont="1" applyBorder="1" applyAlignment="1">
      <alignment horizontal="center" vertical="center"/>
    </xf>
    <xf numFmtId="0" fontId="10" fillId="0" borderId="17" xfId="0" applyFont="1" applyBorder="1" applyAlignment="1">
      <alignment horizontal="center" vertical="center"/>
    </xf>
    <xf numFmtId="0" fontId="10" fillId="0" borderId="51" xfId="0" applyFont="1" applyBorder="1" applyAlignment="1">
      <alignment horizontal="center" vertical="center"/>
    </xf>
    <xf numFmtId="0" fontId="10" fillId="0" borderId="21" xfId="0" applyFont="1" applyBorder="1"/>
    <xf numFmtId="0" fontId="8" fillId="0" borderId="46"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 xfId="0" applyFont="1" applyBorder="1" applyAlignment="1">
      <alignment horizontal="center" vertical="center" wrapText="1"/>
    </xf>
    <xf numFmtId="0" fontId="10" fillId="0" borderId="14" xfId="0" applyFont="1" applyBorder="1" applyAlignment="1">
      <alignment horizontal="center" vertical="center"/>
    </xf>
    <xf numFmtId="0" fontId="10" fillId="0" borderId="49" xfId="0" applyFont="1" applyBorder="1" applyAlignment="1">
      <alignment horizontal="center" vertical="center"/>
    </xf>
    <xf numFmtId="0" fontId="10" fillId="0" borderId="50" xfId="0" applyFont="1" applyBorder="1" applyAlignment="1">
      <alignment horizontal="center" vertical="center" wrapText="1"/>
    </xf>
    <xf numFmtId="0" fontId="10" fillId="0" borderId="9" xfId="0" applyFont="1" applyBorder="1" applyAlignment="1">
      <alignment horizontal="center" vertical="center"/>
    </xf>
    <xf numFmtId="0" fontId="10" fillId="0" borderId="45" xfId="0" applyFont="1" applyBorder="1" applyAlignment="1">
      <alignment horizontal="center" vertical="center" wrapText="1"/>
    </xf>
    <xf numFmtId="0" fontId="10" fillId="0" borderId="8" xfId="0" applyFont="1" applyBorder="1" applyAlignment="1">
      <alignment horizontal="center" vertical="center"/>
    </xf>
    <xf numFmtId="0" fontId="14" fillId="0" borderId="15" xfId="0" applyFont="1" applyBorder="1" applyAlignment="1">
      <alignment horizontal="center" vertical="center" wrapText="1"/>
    </xf>
    <xf numFmtId="0" fontId="14" fillId="0" borderId="7" xfId="0" applyFont="1" applyBorder="1" applyAlignment="1">
      <alignment horizontal="center" vertical="center" wrapText="1"/>
    </xf>
    <xf numFmtId="0" fontId="7" fillId="0" borderId="50" xfId="0" applyFont="1" applyBorder="1" applyAlignment="1">
      <alignment horizontal="center" vertical="center" wrapText="1"/>
    </xf>
    <xf numFmtId="2" fontId="9" fillId="7" borderId="18" xfId="0" applyNumberFormat="1" applyFont="1" applyFill="1" applyBorder="1" applyAlignment="1">
      <alignment horizontal="center" vertical="center"/>
    </xf>
    <xf numFmtId="2" fontId="9" fillId="7" borderId="8" xfId="0" applyNumberFormat="1" applyFont="1" applyFill="1" applyBorder="1" applyAlignment="1">
      <alignment horizontal="center" vertical="center"/>
    </xf>
    <xf numFmtId="2" fontId="9" fillId="7" borderId="36" xfId="0" applyNumberFormat="1" applyFont="1" applyFill="1" applyBorder="1" applyAlignment="1">
      <alignment horizontal="center" vertical="center"/>
    </xf>
    <xf numFmtId="0" fontId="9" fillId="16" borderId="1" xfId="0" applyFont="1" applyFill="1" applyBorder="1" applyAlignment="1">
      <alignment horizontal="center" vertical="center"/>
    </xf>
    <xf numFmtId="0" fontId="9" fillId="16" borderId="44" xfId="0" applyFont="1" applyFill="1" applyBorder="1" applyAlignment="1">
      <alignment horizontal="center" vertical="center"/>
    </xf>
    <xf numFmtId="0" fontId="10" fillId="0" borderId="18" xfId="0" applyFont="1" applyBorder="1" applyAlignment="1">
      <alignment horizontal="center" vertical="center"/>
    </xf>
    <xf numFmtId="0" fontId="7" fillId="0" borderId="45" xfId="0" applyFont="1" applyBorder="1" applyAlignment="1">
      <alignment horizontal="center" vertical="center" wrapText="1"/>
    </xf>
    <xf numFmtId="0" fontId="10" fillId="0" borderId="47" xfId="0" applyFont="1" applyBorder="1" applyAlignment="1">
      <alignment horizontal="center" vertical="center"/>
    </xf>
    <xf numFmtId="0" fontId="10" fillId="0" borderId="20" xfId="0" applyFont="1" applyBorder="1" applyAlignment="1">
      <alignment horizontal="center" vertical="center"/>
    </xf>
    <xf numFmtId="0" fontId="9" fillId="16" borderId="14" xfId="0" applyFont="1" applyFill="1" applyBorder="1" applyAlignment="1">
      <alignment horizontal="center" vertical="center"/>
    </xf>
    <xf numFmtId="0" fontId="10" fillId="0" borderId="46" xfId="0" applyFont="1" applyBorder="1" applyAlignment="1">
      <alignment horizontal="center" vertical="center" wrapText="1"/>
    </xf>
    <xf numFmtId="0" fontId="9" fillId="16" borderId="46" xfId="0" applyFont="1" applyFill="1" applyBorder="1" applyAlignment="1">
      <alignment vertical="center" wrapText="1"/>
    </xf>
    <xf numFmtId="0" fontId="10" fillId="0" borderId="52" xfId="0" applyFont="1" applyBorder="1"/>
    <xf numFmtId="0" fontId="9" fillId="23" borderId="1" xfId="0" applyFont="1" applyFill="1" applyBorder="1" applyAlignment="1">
      <alignment vertical="center" wrapText="1"/>
    </xf>
    <xf numFmtId="0" fontId="9" fillId="23" borderId="45" xfId="0" applyFont="1" applyFill="1" applyBorder="1" applyAlignment="1">
      <alignment vertical="center" wrapText="1"/>
    </xf>
    <xf numFmtId="165" fontId="9" fillId="23" borderId="1" xfId="0" applyNumberFormat="1" applyFont="1" applyFill="1" applyBorder="1" applyAlignment="1">
      <alignment horizontal="center" vertical="center"/>
    </xf>
    <xf numFmtId="165" fontId="9" fillId="23" borderId="44" xfId="0" applyNumberFormat="1" applyFont="1" applyFill="1" applyBorder="1" applyAlignment="1">
      <alignment horizontal="center" vertical="center"/>
    </xf>
    <xf numFmtId="0" fontId="9" fillId="23" borderId="46" xfId="0" applyFont="1" applyFill="1" applyBorder="1" applyAlignment="1">
      <alignment vertical="center" wrapText="1"/>
    </xf>
    <xf numFmtId="165" fontId="9" fillId="23" borderId="14" xfId="0" applyNumberFormat="1" applyFont="1" applyFill="1" applyBorder="1" applyAlignment="1">
      <alignment horizontal="center" vertical="center"/>
    </xf>
    <xf numFmtId="2" fontId="9" fillId="7" borderId="21" xfId="0" applyNumberFormat="1" applyFont="1" applyFill="1" applyBorder="1" applyAlignment="1">
      <alignment horizontal="center" vertical="center"/>
    </xf>
    <xf numFmtId="2" fontId="9" fillId="7" borderId="11" xfId="0" applyNumberFormat="1" applyFont="1" applyFill="1" applyBorder="1" applyAlignment="1">
      <alignment horizontal="center" vertical="center"/>
    </xf>
    <xf numFmtId="0" fontId="0" fillId="20" borderId="2" xfId="0" applyFill="1" applyBorder="1" applyAlignment="1">
      <alignment horizontal="center" vertical="center" wrapText="1"/>
    </xf>
    <xf numFmtId="0" fontId="0" fillId="20" borderId="11" xfId="0" applyFill="1" applyBorder="1" applyAlignment="1">
      <alignment horizontal="center"/>
    </xf>
    <xf numFmtId="0" fontId="0" fillId="20" borderId="10" xfId="0" applyFill="1" applyBorder="1" applyAlignment="1">
      <alignment horizontal="center"/>
    </xf>
    <xf numFmtId="164" fontId="0" fillId="20" borderId="24" xfId="0" applyNumberFormat="1" applyFill="1" applyBorder="1" applyAlignment="1">
      <alignment horizontal="center"/>
    </xf>
    <xf numFmtId="0" fontId="0" fillId="20" borderId="29" xfId="0" applyFill="1" applyBorder="1" applyAlignment="1">
      <alignment horizontal="center"/>
    </xf>
    <xf numFmtId="0" fontId="0" fillId="20" borderId="21" xfId="0" applyFill="1" applyBorder="1" applyAlignment="1">
      <alignment horizontal="center"/>
    </xf>
    <xf numFmtId="2" fontId="0" fillId="20" borderId="3" xfId="0" applyNumberFormat="1" applyFill="1" applyBorder="1" applyAlignment="1">
      <alignment horizontal="center"/>
    </xf>
    <xf numFmtId="0" fontId="0" fillId="20" borderId="0" xfId="0" applyFill="1" applyAlignment="1">
      <alignment horizontal="center"/>
    </xf>
    <xf numFmtId="0" fontId="0" fillId="20" borderId="24" xfId="0" applyFill="1" applyBorder="1" applyAlignment="1">
      <alignment horizontal="center"/>
    </xf>
    <xf numFmtId="165" fontId="0" fillId="20" borderId="0" xfId="0" applyNumberFormat="1" applyFill="1" applyAlignment="1">
      <alignment horizontal="center"/>
    </xf>
    <xf numFmtId="0" fontId="13" fillId="0" borderId="44" xfId="0" applyFont="1" applyBorder="1" applyAlignment="1">
      <alignment horizontal="center" vertical="center"/>
    </xf>
    <xf numFmtId="0" fontId="12" fillId="2" borderId="1" xfId="0" applyFont="1" applyFill="1" applyBorder="1" applyAlignment="1">
      <alignment horizontal="center" vertical="center" wrapText="1"/>
    </xf>
    <xf numFmtId="0" fontId="9" fillId="0" borderId="2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28" xfId="0" applyFont="1" applyBorder="1" applyAlignment="1">
      <alignment horizontal="center" vertical="center" wrapText="1"/>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36" xfId="0" applyFont="1" applyBorder="1" applyAlignment="1">
      <alignment horizontal="center" vertical="center"/>
    </xf>
    <xf numFmtId="0" fontId="10" fillId="0" borderId="49" xfId="0" applyFont="1" applyBorder="1" applyAlignment="1">
      <alignment horizontal="center" vertical="center"/>
    </xf>
    <xf numFmtId="0" fontId="10" fillId="7" borderId="8" xfId="0" applyFont="1" applyFill="1" applyBorder="1" applyAlignment="1">
      <alignment vertical="center" wrapText="1"/>
    </xf>
    <xf numFmtId="0" fontId="10" fillId="7" borderId="9" xfId="0" applyFont="1" applyFill="1" applyBorder="1" applyAlignment="1">
      <alignment vertical="center" wrapText="1"/>
    </xf>
    <xf numFmtId="0" fontId="10" fillId="0" borderId="14" xfId="0" applyFont="1" applyBorder="1" applyAlignment="1">
      <alignment horizontal="center" vertical="center"/>
    </xf>
    <xf numFmtId="0" fontId="10" fillId="0" borderId="1" xfId="0" applyFont="1" applyBorder="1" applyAlignment="1">
      <alignment horizontal="center" vertical="center"/>
    </xf>
    <xf numFmtId="0" fontId="9" fillId="0" borderId="0" xfId="0" applyFont="1" applyAlignment="1">
      <alignment horizontal="center"/>
    </xf>
    <xf numFmtId="0" fontId="9" fillId="22" borderId="34" xfId="0" applyFont="1" applyFill="1" applyBorder="1" applyAlignment="1">
      <alignment vertical="center" wrapText="1"/>
    </xf>
    <xf numFmtId="0" fontId="9" fillId="7" borderId="13" xfId="0" applyFont="1" applyFill="1" applyBorder="1" applyAlignment="1">
      <alignment vertical="center" wrapText="1"/>
    </xf>
    <xf numFmtId="0" fontId="9" fillId="16" borderId="13" xfId="0" applyFont="1" applyFill="1" applyBorder="1" applyAlignment="1">
      <alignment vertical="center" wrapText="1"/>
    </xf>
    <xf numFmtId="0" fontId="9" fillId="23" borderId="13" xfId="0" applyFont="1" applyFill="1" applyBorder="1" applyAlignment="1">
      <alignment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48" xfId="0" applyFont="1" applyBorder="1" applyAlignment="1">
      <alignment horizontal="center" vertical="center" wrapText="1"/>
    </xf>
    <xf numFmtId="0" fontId="9" fillId="11" borderId="12" xfId="0" applyFont="1" applyFill="1" applyBorder="1" applyAlignment="1">
      <alignment horizontal="center" vertical="center" wrapText="1"/>
    </xf>
    <xf numFmtId="0" fontId="9" fillId="11" borderId="13" xfId="0" applyFont="1" applyFill="1" applyBorder="1" applyAlignment="1">
      <alignment horizontal="center" vertical="center" wrapText="1"/>
    </xf>
    <xf numFmtId="0" fontId="10" fillId="0" borderId="18" xfId="0" applyFont="1" applyBorder="1" applyAlignment="1">
      <alignment horizontal="center" vertical="center"/>
    </xf>
    <xf numFmtId="0" fontId="10" fillId="0" borderId="20" xfId="0" applyFont="1" applyBorder="1" applyAlignment="1">
      <alignment horizontal="center" vertical="center"/>
    </xf>
    <xf numFmtId="0" fontId="0" fillId="0" borderId="39" xfId="0" applyBorder="1" applyAlignment="1">
      <alignment vertical="center" wrapText="1"/>
    </xf>
    <xf numFmtId="0" fontId="0" fillId="0" borderId="40" xfId="0" applyBorder="1" applyAlignment="1">
      <alignment vertical="center" wrapText="1"/>
    </xf>
    <xf numFmtId="0" fontId="0" fillId="0" borderId="35" xfId="0" applyBorder="1" applyAlignment="1">
      <alignment vertical="center" wrapText="1"/>
    </xf>
    <xf numFmtId="0" fontId="0" fillId="0" borderId="2" xfId="0" applyBorder="1" applyAlignment="1">
      <alignment vertical="center" wrapText="1"/>
    </xf>
    <xf numFmtId="0" fontId="0" fillId="0" borderId="0" xfId="0"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41" xfId="0" applyBorder="1" applyAlignment="1">
      <alignment vertical="center" wrapText="1"/>
    </xf>
    <xf numFmtId="0" fontId="0" fillId="0" borderId="5" xfId="0" applyBorder="1" applyAlignment="1">
      <alignment vertical="center" wrapText="1"/>
    </xf>
    <xf numFmtId="0" fontId="2" fillId="10" borderId="35" xfId="0" applyFont="1" applyFill="1" applyBorder="1" applyAlignment="1">
      <alignment horizontal="center" vertical="center" wrapText="1"/>
    </xf>
    <xf numFmtId="0" fontId="2" fillId="10" borderId="0" xfId="0" applyFont="1" applyFill="1" applyAlignment="1">
      <alignment horizontal="center" vertical="center" wrapText="1"/>
    </xf>
    <xf numFmtId="0" fontId="2" fillId="15" borderId="26" xfId="0" applyFont="1" applyFill="1" applyBorder="1" applyAlignment="1">
      <alignment horizontal="center"/>
    </xf>
    <xf numFmtId="0" fontId="2" fillId="15" borderId="27" xfId="0" applyFont="1" applyFill="1" applyBorder="1" applyAlignment="1">
      <alignment horizontal="center"/>
    </xf>
    <xf numFmtId="0" fontId="2" fillId="15" borderId="28" xfId="0" applyFont="1" applyFill="1" applyBorder="1" applyAlignment="1">
      <alignment horizontal="center"/>
    </xf>
    <xf numFmtId="0" fontId="2" fillId="0" borderId="41" xfId="0" applyFont="1" applyBorder="1" applyAlignment="1">
      <alignment horizontal="center"/>
    </xf>
    <xf numFmtId="0" fontId="2" fillId="0" borderId="6" xfId="0" applyFont="1" applyBorder="1" applyAlignment="1">
      <alignment horizontal="center"/>
    </xf>
    <xf numFmtId="0" fontId="2" fillId="0" borderId="43" xfId="0" applyFont="1" applyBorder="1" applyAlignment="1">
      <alignment horizontal="center"/>
    </xf>
    <xf numFmtId="0" fontId="2" fillId="0" borderId="7" xfId="0" applyFont="1" applyBorder="1" applyAlignment="1">
      <alignment horizontal="center"/>
    </xf>
    <xf numFmtId="0" fontId="2" fillId="0" borderId="38" xfId="0" applyFont="1" applyBorder="1" applyAlignment="1">
      <alignment horizontal="center" vertical="center"/>
    </xf>
    <xf numFmtId="0" fontId="2" fillId="0" borderId="16" xfId="0" applyFont="1" applyBorder="1" applyAlignment="1">
      <alignment horizontal="center" vertical="center"/>
    </xf>
    <xf numFmtId="0" fontId="2" fillId="0" borderId="12" xfId="0" applyFont="1" applyBorder="1" applyAlignment="1">
      <alignment horizontal="center" vertical="center"/>
    </xf>
    <xf numFmtId="0" fontId="2" fillId="0" borderId="47" xfId="0" applyFont="1" applyBorder="1" applyAlignment="1">
      <alignment horizontal="center" vertical="center"/>
    </xf>
    <xf numFmtId="0" fontId="2" fillId="0" borderId="22" xfId="0" applyFont="1" applyBorder="1" applyAlignment="1">
      <alignment horizontal="center" vertical="center"/>
    </xf>
    <xf numFmtId="0" fontId="2" fillId="0" borderId="29"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12" borderId="26" xfId="0" applyFont="1" applyFill="1" applyBorder="1" applyAlignment="1">
      <alignment horizontal="center"/>
    </xf>
    <xf numFmtId="0" fontId="2" fillId="12" borderId="27" xfId="0" applyFont="1" applyFill="1" applyBorder="1" applyAlignment="1">
      <alignment horizontal="center"/>
    </xf>
    <xf numFmtId="0" fontId="2" fillId="12" borderId="28" xfId="0" applyFont="1" applyFill="1" applyBorder="1" applyAlignment="1">
      <alignment horizontal="center"/>
    </xf>
    <xf numFmtId="0" fontId="2" fillId="14" borderId="26" xfId="0" applyFont="1" applyFill="1" applyBorder="1" applyAlignment="1">
      <alignment horizontal="center"/>
    </xf>
    <xf numFmtId="0" fontId="2" fillId="14" borderId="27" xfId="0" applyFont="1" applyFill="1" applyBorder="1" applyAlignment="1">
      <alignment horizontal="center"/>
    </xf>
    <xf numFmtId="0" fontId="2" fillId="14" borderId="28" xfId="0" applyFont="1" applyFill="1" applyBorder="1" applyAlignment="1">
      <alignment horizontal="center"/>
    </xf>
    <xf numFmtId="0" fontId="2" fillId="0" borderId="0" xfId="0" applyFont="1" applyAlignment="1">
      <alignment horizontal="center" vertical="center"/>
    </xf>
    <xf numFmtId="0" fontId="2" fillId="0" borderId="0" xfId="0" applyFont="1" applyAlignment="1">
      <alignment horizontal="center"/>
    </xf>
  </cellXfs>
  <cellStyles count="3">
    <cellStyle name="Normal" xfId="0" builtinId="0"/>
    <cellStyle name="Normal 2" xfId="1" xr:uid="{00000000-0005-0000-0000-000002000000}"/>
    <cellStyle name="Percent" xfId="2" builtinId="5"/>
  </cellStyles>
  <dxfs count="27">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00B050"/>
        </patternFill>
      </fill>
    </dxf>
    <dxf>
      <font>
        <b/>
        <i val="0"/>
      </font>
      <fill>
        <patternFill>
          <bgColor rgb="FFFFFF00"/>
        </patternFill>
      </fill>
    </dxf>
    <dxf>
      <font>
        <b/>
        <i val="0"/>
      </font>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Risk Rating Proportions</a:t>
            </a:r>
          </a:p>
        </c:rich>
      </c:tx>
      <c:layout>
        <c:manualLayout>
          <c:xMode val="edge"/>
          <c:yMode val="edge"/>
          <c:x val="0.31915266841644796"/>
          <c:y val="2.278423331054910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'All Risk Ratings'!$E$2</c:f>
              <c:strCache>
                <c:ptCount val="1"/>
                <c:pt idx="0">
                  <c:v>Frequency</c:v>
                </c:pt>
              </c:strCache>
            </c:strRef>
          </c:tx>
          <c:spPr>
            <a:solidFill>
              <a:schemeClr val="accent1"/>
            </a:solidFill>
            <a:ln w="12700">
              <a:solidFill>
                <a:schemeClr val="tx1"/>
              </a:solidFill>
            </a:ln>
            <a:effectLst/>
          </c:spPr>
          <c:invertIfNegative val="0"/>
          <c:dPt>
            <c:idx val="0"/>
            <c:invertIfNegative val="0"/>
            <c:bubble3D val="0"/>
            <c:spPr>
              <a:solidFill>
                <a:srgbClr val="FF0000"/>
              </a:solidFill>
              <a:ln w="12700">
                <a:solidFill>
                  <a:schemeClr val="tx1"/>
                </a:solidFill>
              </a:ln>
              <a:effectLst/>
            </c:spPr>
            <c:extLst>
              <c:ext xmlns:c16="http://schemas.microsoft.com/office/drawing/2014/chart" uri="{C3380CC4-5D6E-409C-BE32-E72D297353CC}">
                <c16:uniqueId val="{00000001-9DC4-47A6-842B-5E65D9C94094}"/>
              </c:ext>
            </c:extLst>
          </c:dPt>
          <c:dPt>
            <c:idx val="1"/>
            <c:invertIfNegative val="0"/>
            <c:bubble3D val="0"/>
            <c:spPr>
              <a:solidFill>
                <a:srgbClr val="FFFF00"/>
              </a:solidFill>
              <a:ln w="12700">
                <a:solidFill>
                  <a:schemeClr val="tx1"/>
                </a:solidFill>
              </a:ln>
              <a:effectLst/>
            </c:spPr>
            <c:extLst>
              <c:ext xmlns:c16="http://schemas.microsoft.com/office/drawing/2014/chart" uri="{C3380CC4-5D6E-409C-BE32-E72D297353CC}">
                <c16:uniqueId val="{00000003-9DC4-47A6-842B-5E65D9C94094}"/>
              </c:ext>
            </c:extLst>
          </c:dPt>
          <c:dPt>
            <c:idx val="2"/>
            <c:invertIfNegative val="0"/>
            <c:bubble3D val="0"/>
            <c:spPr>
              <a:solidFill>
                <a:srgbClr val="92D050"/>
              </a:solidFill>
              <a:ln w="12700">
                <a:solidFill>
                  <a:schemeClr val="tx1"/>
                </a:solidFill>
              </a:ln>
              <a:effectLst/>
            </c:spPr>
            <c:extLst>
              <c:ext xmlns:c16="http://schemas.microsoft.com/office/drawing/2014/chart" uri="{C3380CC4-5D6E-409C-BE32-E72D297353CC}">
                <c16:uniqueId val="{00000005-9DC4-47A6-842B-5E65D9C94094}"/>
              </c:ext>
            </c:extLst>
          </c:dPt>
          <c:dLbls>
            <c:dLbl>
              <c:idx val="0"/>
              <c:layout>
                <c:manualLayout>
                  <c:x val="2.7777777777777779E-3"/>
                  <c:y val="0.29629629629629628"/>
                </c:manualLayout>
              </c:layout>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rich>
              </c:tx>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9DC4-47A6-842B-5E65D9C94094}"/>
                </c:ext>
              </c:extLst>
            </c:dLbl>
            <c:dLbl>
              <c:idx val="1"/>
              <c:layout>
                <c:manualLayout>
                  <c:x val="0"/>
                  <c:y val="0.31018518518518517"/>
                </c:manualLayout>
              </c:layout>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rich>
              </c:tx>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3-9DC4-47A6-842B-5E65D9C94094}"/>
                </c:ext>
              </c:extLst>
            </c:dLbl>
            <c:dLbl>
              <c:idx val="2"/>
              <c:layout>
                <c:manualLayout>
                  <c:x val="-5.5555555555555558E-3"/>
                  <c:y val="0.2638888888888889"/>
                </c:manualLayout>
              </c:layout>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rich>
              </c:tx>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5-9DC4-47A6-842B-5E65D9C9409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'All Risk Ratings'!$D$3:$D$5</c:f>
              <c:strCache>
                <c:ptCount val="3"/>
                <c:pt idx="0">
                  <c:v>R ≤ 2.03</c:v>
                </c:pt>
                <c:pt idx="1">
                  <c:v>2.03 &lt; R ≤ 2.35</c:v>
                </c:pt>
                <c:pt idx="2">
                  <c:v>R &gt; 2.35</c:v>
                </c:pt>
              </c:strCache>
            </c:strRef>
          </c:cat>
          <c:val>
            <c:numRef>
              <c:f>'All Risk Ratings'!$E$3:$E$5</c:f>
              <c:numCache>
                <c:formatCode>0%</c:formatCode>
                <c:ptCount val="3"/>
                <c:pt idx="0">
                  <c:v>0.32653061224489793</c:v>
                </c:pt>
                <c:pt idx="1">
                  <c:v>0.34693877551020408</c:v>
                </c:pt>
                <c:pt idx="2">
                  <c:v>0.32653061224489793</c:v>
                </c:pt>
              </c:numCache>
            </c:numRef>
          </c:val>
          <c:extLst>
            <c:ext xmlns:c15="http://schemas.microsoft.com/office/drawing/2012/chart" uri="{02D57815-91ED-43cb-92C2-25804820EDAC}">
              <c15:datalabelsRange>
                <c15:f>'All Results'!#REF!</c15:f>
              </c15:datalabelsRange>
            </c:ext>
            <c:ext xmlns:c16="http://schemas.microsoft.com/office/drawing/2014/chart" uri="{C3380CC4-5D6E-409C-BE32-E72D297353CC}">
              <c16:uniqueId val="{00000006-9DC4-47A6-842B-5E65D9C94094}"/>
            </c:ext>
          </c:extLst>
        </c:ser>
        <c:dLbls>
          <c:showLegendKey val="0"/>
          <c:showVal val="0"/>
          <c:showCatName val="0"/>
          <c:showSerName val="0"/>
          <c:showPercent val="0"/>
          <c:showBubbleSize val="0"/>
        </c:dLbls>
        <c:gapWidth val="35"/>
        <c:overlap val="-27"/>
        <c:axId val="66464512"/>
        <c:axId val="2100240928"/>
      </c:barChart>
      <c:catAx>
        <c:axId val="66464512"/>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00240928"/>
        <c:crosses val="autoZero"/>
        <c:auto val="1"/>
        <c:lblAlgn val="ctr"/>
        <c:lblOffset val="100"/>
        <c:noMultiLvlLbl val="0"/>
      </c:catAx>
      <c:valAx>
        <c:axId val="2100240928"/>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4645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7</xdr:col>
      <xdr:colOff>0</xdr:colOff>
      <xdr:row>0</xdr:row>
      <xdr:rowOff>0</xdr:rowOff>
    </xdr:from>
    <xdr:to>
      <xdr:col>14</xdr:col>
      <xdr:colOff>304800</xdr:colOff>
      <xdr:row>13</xdr:row>
      <xdr:rowOff>142875</xdr:rowOff>
    </xdr:to>
    <xdr:graphicFrame macro="">
      <xdr:nvGraphicFramePr>
        <xdr:cNvPr id="3" name="Chart 2">
          <a:extLst>
            <a:ext uri="{FF2B5EF4-FFF2-40B4-BE49-F238E27FC236}">
              <a16:creationId xmlns:a16="http://schemas.microsoft.com/office/drawing/2014/main" id="{724BEBC3-42A7-49C3-B7D5-072B49B4EE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uddCurtis\My%20SecuriSync\Tier%201\Office%20Share\Staff%20Folders\Judd\Data\Mutton%20Snapper\Mutton%20Snapper%20Dead%20Discards%20Catch%20Proportion.xlsx" TargetMode="External"/><Relationship Id="rId1" Type="http://schemas.openxmlformats.org/officeDocument/2006/relationships/externalLinkPath" Target="/Users/JuddCurtis/My%20SecuriSync/Tier%201/Office%20Share/Staff%20Folders/Judd/Data/Mutton%20Snapper/Mutton%20Snapper%20Dead%20Discards%20Catch%20Proport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Sheet2"/>
      <sheetName val="Comm"/>
    </sheetNames>
    <sheetDataSet>
      <sheetData sheetId="0">
        <row r="24">
          <cell r="N24">
            <v>0.3</v>
          </cell>
        </row>
      </sheetData>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EC32B-017A-4263-AA50-5DE2E0A0E5AD}">
  <dimension ref="A1:AS20"/>
  <sheetViews>
    <sheetView tabSelected="1" zoomScale="70" zoomScaleNormal="70" workbookViewId="0">
      <pane xSplit="4" ySplit="1" topLeftCell="AG7" activePane="bottomRight" state="frozen"/>
      <selection pane="topRight" activeCell="E1" sqref="E1"/>
      <selection pane="bottomLeft" activeCell="A2" sqref="A2"/>
      <selection pane="bottomRight" activeCell="AO9" sqref="AO9"/>
    </sheetView>
  </sheetViews>
  <sheetFormatPr defaultColWidth="8.83984375" defaultRowHeight="23.1" x14ac:dyDescent="0.85"/>
  <cols>
    <col min="1" max="1" width="24.83984375" style="105" customWidth="1"/>
    <col min="2" max="4" width="20.83984375" style="105" customWidth="1"/>
    <col min="5" max="5" width="60.83984375" style="160" customWidth="1"/>
    <col min="6" max="9" width="18.83984375" style="134" customWidth="1"/>
    <col min="10" max="10" width="30.83984375" style="134" customWidth="1"/>
    <col min="11" max="11" width="60.83984375" style="160" customWidth="1"/>
    <col min="12" max="15" width="18.83984375" style="134" customWidth="1"/>
    <col min="16" max="16" width="30.83984375" style="105" customWidth="1"/>
    <col min="17" max="17" width="60.83984375" style="105" customWidth="1"/>
    <col min="18" max="21" width="18.83984375" style="134" customWidth="1"/>
    <col min="22" max="22" width="30.83984375" style="105" customWidth="1"/>
    <col min="23" max="23" width="60.83984375" style="105" customWidth="1"/>
    <col min="24" max="27" width="18.83984375" style="134" customWidth="1"/>
    <col min="28" max="28" width="30.83984375" style="105" customWidth="1"/>
    <col min="29" max="29" width="60.83984375" style="160" customWidth="1"/>
    <col min="30" max="33" width="18.83984375" style="134" customWidth="1"/>
    <col min="34" max="34" width="30.83984375" style="105" customWidth="1"/>
    <col min="35" max="35" width="60.83984375" style="160" customWidth="1"/>
    <col min="36" max="39" width="18.83984375" style="134" customWidth="1"/>
    <col min="40" max="40" width="23" style="105" customWidth="1"/>
    <col min="41" max="41" width="60.83984375" style="160" customWidth="1"/>
    <col min="42" max="45" width="18.83984375" style="134" customWidth="1"/>
    <col min="46" max="16384" width="8.83984375" style="105"/>
  </cols>
  <sheetData>
    <row r="1" spans="1:45" ht="24" customHeight="1" x14ac:dyDescent="0.85">
      <c r="A1" s="103"/>
      <c r="B1" s="217" t="s">
        <v>98</v>
      </c>
      <c r="C1" s="217"/>
      <c r="D1" s="217"/>
      <c r="E1" s="206" t="s">
        <v>22</v>
      </c>
      <c r="F1" s="207"/>
      <c r="G1" s="207"/>
      <c r="H1" s="207"/>
      <c r="I1" s="208"/>
      <c r="J1" s="104"/>
      <c r="K1" s="206" t="s">
        <v>14</v>
      </c>
      <c r="L1" s="207"/>
      <c r="M1" s="207"/>
      <c r="N1" s="207"/>
      <c r="O1" s="208"/>
      <c r="P1" s="104"/>
      <c r="Q1" s="206" t="s">
        <v>12</v>
      </c>
      <c r="R1" s="207"/>
      <c r="S1" s="207"/>
      <c r="T1" s="207"/>
      <c r="U1" s="208"/>
      <c r="V1" s="104"/>
      <c r="W1" s="206" t="s">
        <v>19</v>
      </c>
      <c r="X1" s="207"/>
      <c r="Y1" s="207"/>
      <c r="Z1" s="207"/>
      <c r="AA1" s="208"/>
      <c r="AC1" s="206" t="s">
        <v>27</v>
      </c>
      <c r="AD1" s="207"/>
      <c r="AE1" s="207"/>
      <c r="AF1" s="207"/>
      <c r="AG1" s="208"/>
      <c r="AI1" s="206" t="s">
        <v>13</v>
      </c>
      <c r="AJ1" s="207"/>
      <c r="AK1" s="207"/>
      <c r="AL1" s="207"/>
      <c r="AM1" s="208"/>
      <c r="AO1" s="206" t="s">
        <v>11</v>
      </c>
      <c r="AP1" s="207"/>
      <c r="AQ1" s="207"/>
      <c r="AR1" s="207"/>
      <c r="AS1" s="208"/>
    </row>
    <row r="2" spans="1:45" ht="46.2" x14ac:dyDescent="0.85">
      <c r="A2" s="106" t="s">
        <v>65</v>
      </c>
      <c r="B2" s="107" t="s">
        <v>96</v>
      </c>
      <c r="C2" s="108" t="s">
        <v>115</v>
      </c>
      <c r="D2" s="109" t="s">
        <v>97</v>
      </c>
      <c r="E2" s="110" t="s">
        <v>119</v>
      </c>
      <c r="F2" s="111" t="s">
        <v>143</v>
      </c>
      <c r="G2" s="111" t="s">
        <v>145</v>
      </c>
      <c r="H2" s="112" t="s">
        <v>146</v>
      </c>
      <c r="I2" s="113" t="s">
        <v>144</v>
      </c>
      <c r="J2" s="114"/>
      <c r="K2" s="110" t="s">
        <v>119</v>
      </c>
      <c r="L2" s="111" t="s">
        <v>143</v>
      </c>
      <c r="M2" s="111" t="s">
        <v>145</v>
      </c>
      <c r="N2" s="112" t="s">
        <v>146</v>
      </c>
      <c r="O2" s="113" t="s">
        <v>144</v>
      </c>
      <c r="P2" s="114"/>
      <c r="Q2" s="110" t="s">
        <v>119</v>
      </c>
      <c r="R2" s="111" t="s">
        <v>143</v>
      </c>
      <c r="S2" s="111" t="s">
        <v>145</v>
      </c>
      <c r="T2" s="112" t="s">
        <v>146</v>
      </c>
      <c r="U2" s="113" t="s">
        <v>144</v>
      </c>
      <c r="V2" s="114"/>
      <c r="W2" s="110" t="s">
        <v>119</v>
      </c>
      <c r="X2" s="111" t="s">
        <v>143</v>
      </c>
      <c r="Y2" s="111" t="s">
        <v>145</v>
      </c>
      <c r="Z2" s="112" t="s">
        <v>146</v>
      </c>
      <c r="AA2" s="113" t="s">
        <v>144</v>
      </c>
      <c r="AC2" s="110" t="s">
        <v>119</v>
      </c>
      <c r="AD2" s="111" t="s">
        <v>143</v>
      </c>
      <c r="AE2" s="111" t="s">
        <v>145</v>
      </c>
      <c r="AF2" s="112" t="s">
        <v>146</v>
      </c>
      <c r="AG2" s="113" t="s">
        <v>144</v>
      </c>
      <c r="AI2" s="110" t="s">
        <v>119</v>
      </c>
      <c r="AJ2" s="111" t="s">
        <v>143</v>
      </c>
      <c r="AK2" s="111" t="s">
        <v>145</v>
      </c>
      <c r="AL2" s="112" t="s">
        <v>146</v>
      </c>
      <c r="AM2" s="113" t="s">
        <v>144</v>
      </c>
      <c r="AO2" s="110" t="s">
        <v>119</v>
      </c>
      <c r="AP2" s="111" t="s">
        <v>143</v>
      </c>
      <c r="AQ2" s="111" t="s">
        <v>145</v>
      </c>
      <c r="AR2" s="112" t="s">
        <v>146</v>
      </c>
      <c r="AS2" s="113" t="s">
        <v>144</v>
      </c>
    </row>
    <row r="3" spans="1:45" ht="115.15" customHeight="1" x14ac:dyDescent="0.85">
      <c r="A3" s="115" t="s">
        <v>1</v>
      </c>
      <c r="B3" s="116" t="s">
        <v>136</v>
      </c>
      <c r="C3" s="116" t="s">
        <v>137</v>
      </c>
      <c r="D3" s="117" t="s">
        <v>138</v>
      </c>
      <c r="E3" s="102" t="s">
        <v>142</v>
      </c>
      <c r="F3" s="118">
        <f>IF(ISBLANK(VLOOKUP(E$1,'All Species Scores'!$B:$S,2,FALSE)),"",VLOOKUP(E$1,'All Species Scores'!$B:$S,2,FALSE))</f>
        <v>1</v>
      </c>
      <c r="G3" s="116">
        <v>2</v>
      </c>
      <c r="H3" s="116">
        <v>1</v>
      </c>
      <c r="I3" s="119">
        <v>1</v>
      </c>
      <c r="J3" s="120"/>
      <c r="K3" s="102" t="s">
        <v>126</v>
      </c>
      <c r="L3" s="118">
        <v>1</v>
      </c>
      <c r="M3" s="116">
        <v>1</v>
      </c>
      <c r="N3" s="116">
        <v>1</v>
      </c>
      <c r="O3" s="119">
        <v>1</v>
      </c>
      <c r="P3" s="120"/>
      <c r="Q3" s="102" t="s">
        <v>130</v>
      </c>
      <c r="R3" s="118">
        <v>1</v>
      </c>
      <c r="S3" s="116">
        <v>1</v>
      </c>
      <c r="T3" s="116">
        <v>1</v>
      </c>
      <c r="U3" s="119">
        <v>1</v>
      </c>
      <c r="V3" s="120"/>
      <c r="W3" s="102" t="s">
        <v>125</v>
      </c>
      <c r="X3" s="118">
        <v>1</v>
      </c>
      <c r="Y3" s="116">
        <v>1</v>
      </c>
      <c r="Z3" s="116">
        <v>1</v>
      </c>
      <c r="AA3" s="119">
        <v>1</v>
      </c>
      <c r="AC3" s="102" t="s">
        <v>170</v>
      </c>
      <c r="AD3" s="118">
        <v>1</v>
      </c>
      <c r="AE3" s="116">
        <v>1</v>
      </c>
      <c r="AF3" s="116">
        <v>1</v>
      </c>
      <c r="AG3" s="119">
        <v>1</v>
      </c>
      <c r="AI3" s="102" t="s">
        <v>179</v>
      </c>
      <c r="AJ3" s="107">
        <v>1</v>
      </c>
      <c r="AK3" s="116"/>
      <c r="AL3" s="116"/>
      <c r="AM3" s="119"/>
      <c r="AO3" s="102" t="s">
        <v>181</v>
      </c>
      <c r="AP3" s="108">
        <v>2</v>
      </c>
      <c r="AQ3" s="116"/>
      <c r="AR3" s="116"/>
      <c r="AS3" s="119"/>
    </row>
    <row r="4" spans="1:45" ht="145" customHeight="1" x14ac:dyDescent="0.85">
      <c r="A4" s="115" t="s">
        <v>2</v>
      </c>
      <c r="B4" s="116" t="s">
        <v>139</v>
      </c>
      <c r="C4" s="116" t="s">
        <v>140</v>
      </c>
      <c r="D4" s="117" t="s">
        <v>141</v>
      </c>
      <c r="E4" s="102" t="s">
        <v>132</v>
      </c>
      <c r="F4" s="118">
        <f>IF(ISBLANK(VLOOKUP(E$1,'All Species Scores'!$B:$S,3,FALSE)),"",VLOOKUP(E$1,'All Species Scores'!$B:$S,3,FALSE))</f>
        <v>3</v>
      </c>
      <c r="G4" s="116">
        <v>3</v>
      </c>
      <c r="H4" s="121">
        <v>3</v>
      </c>
      <c r="I4" s="122">
        <v>3</v>
      </c>
      <c r="J4" s="120"/>
      <c r="K4" s="102" t="s">
        <v>127</v>
      </c>
      <c r="L4" s="118">
        <v>2</v>
      </c>
      <c r="M4" s="116">
        <v>2</v>
      </c>
      <c r="N4" s="121">
        <v>2</v>
      </c>
      <c r="O4" s="122">
        <v>2</v>
      </c>
      <c r="P4" s="120"/>
      <c r="Q4" s="102" t="s">
        <v>131</v>
      </c>
      <c r="R4" s="118"/>
      <c r="S4" s="116"/>
      <c r="T4" s="121"/>
      <c r="U4" s="122"/>
      <c r="V4" s="120"/>
      <c r="W4" s="102" t="s">
        <v>163</v>
      </c>
      <c r="X4" s="118">
        <v>2</v>
      </c>
      <c r="Y4" s="116">
        <v>2</v>
      </c>
      <c r="Z4" s="121">
        <v>2</v>
      </c>
      <c r="AA4" s="122">
        <v>2</v>
      </c>
      <c r="AC4" s="102" t="s">
        <v>124</v>
      </c>
      <c r="AD4" s="118">
        <v>3</v>
      </c>
      <c r="AE4" s="116">
        <v>3</v>
      </c>
      <c r="AF4" s="121">
        <v>3</v>
      </c>
      <c r="AG4" s="122">
        <v>3</v>
      </c>
      <c r="AI4" s="102" t="s">
        <v>180</v>
      </c>
      <c r="AJ4" s="107">
        <v>1</v>
      </c>
      <c r="AK4" s="116"/>
      <c r="AL4" s="121"/>
      <c r="AM4" s="122"/>
      <c r="AO4" s="102" t="s">
        <v>183</v>
      </c>
      <c r="AP4" s="109">
        <v>3</v>
      </c>
      <c r="AQ4" s="116"/>
      <c r="AR4" s="121"/>
      <c r="AS4" s="122"/>
    </row>
    <row r="5" spans="1:45" s="128" customFormat="1" ht="51" customHeight="1" thickBot="1" x14ac:dyDescent="0.9">
      <c r="A5" s="123" t="s">
        <v>67</v>
      </c>
      <c r="B5" s="218"/>
      <c r="C5" s="218"/>
      <c r="D5" s="218"/>
      <c r="E5" s="124"/>
      <c r="F5" s="125">
        <f>AVERAGE(F3:F4)</f>
        <v>2</v>
      </c>
      <c r="G5" s="126">
        <f>AVERAGE(G3:G4)</f>
        <v>2.5</v>
      </c>
      <c r="H5" s="126">
        <f>AVERAGE(H3:H4)</f>
        <v>2</v>
      </c>
      <c r="I5" s="127">
        <f>AVERAGE(I3:I4)</f>
        <v>2</v>
      </c>
      <c r="J5" s="114"/>
      <c r="K5" s="124"/>
      <c r="L5" s="125">
        <f>AVERAGE(L3:L4)</f>
        <v>1.5</v>
      </c>
      <c r="M5" s="126">
        <f>AVERAGE(M3:M4)</f>
        <v>1.5</v>
      </c>
      <c r="N5" s="126">
        <f>AVERAGE(N3:N4)</f>
        <v>1.5</v>
      </c>
      <c r="O5" s="127">
        <f>AVERAGE(O3:O4)</f>
        <v>1.5</v>
      </c>
      <c r="P5" s="114"/>
      <c r="Q5" s="124"/>
      <c r="R5" s="125">
        <f>AVERAGE(R3:R4)</f>
        <v>1</v>
      </c>
      <c r="S5" s="126">
        <f>AVERAGE(S3:S4)</f>
        <v>1</v>
      </c>
      <c r="T5" s="126">
        <f>AVERAGE(T3:T4)</f>
        <v>1</v>
      </c>
      <c r="U5" s="127">
        <f>AVERAGE(U3:U4)</f>
        <v>1</v>
      </c>
      <c r="V5" s="114"/>
      <c r="W5" s="124"/>
      <c r="X5" s="125">
        <f>AVERAGE(X3:X4)</f>
        <v>1.5</v>
      </c>
      <c r="Y5" s="126">
        <f>AVERAGE(Y3:Y4)</f>
        <v>1.5</v>
      </c>
      <c r="Z5" s="126">
        <f>AVERAGE(Z3:Z4)</f>
        <v>1.5</v>
      </c>
      <c r="AA5" s="127">
        <f>AVERAGE(AA3:AA4)</f>
        <v>1.5</v>
      </c>
      <c r="AC5" s="124"/>
      <c r="AD5" s="125">
        <f>AVERAGE(AD3:AD4)</f>
        <v>2</v>
      </c>
      <c r="AE5" s="126">
        <f>AVERAGE(AE3:AE4)</f>
        <v>2</v>
      </c>
      <c r="AF5" s="126">
        <f>AVERAGE(AF3:AF4)</f>
        <v>2</v>
      </c>
      <c r="AG5" s="127">
        <f>AVERAGE(AG3:AG4)</f>
        <v>2</v>
      </c>
      <c r="AI5" s="124"/>
      <c r="AJ5" s="125">
        <f>AVERAGE(AJ3:AJ4)</f>
        <v>1</v>
      </c>
      <c r="AK5" s="126" t="e">
        <f>AVERAGE(AK3:AK4)</f>
        <v>#DIV/0!</v>
      </c>
      <c r="AL5" s="126" t="e">
        <f>AVERAGE(AL3:AL4)</f>
        <v>#DIV/0!</v>
      </c>
      <c r="AM5" s="127" t="e">
        <f>AVERAGE(AM3:AM4)</f>
        <v>#DIV/0!</v>
      </c>
      <c r="AO5" s="124"/>
      <c r="AP5" s="125">
        <f>AVERAGE(AP3:AP4)</f>
        <v>2.5</v>
      </c>
      <c r="AQ5" s="126" t="e">
        <f>AVERAGE(AQ3:AQ4)</f>
        <v>#DIV/0!</v>
      </c>
      <c r="AR5" s="126" t="e">
        <f>AVERAGE(AR3:AR4)</f>
        <v>#DIV/0!</v>
      </c>
      <c r="AS5" s="127" t="e">
        <f>AVERAGE(AS3:AS4)</f>
        <v>#DIV/0!</v>
      </c>
    </row>
    <row r="6" spans="1:45" ht="69.3" x14ac:dyDescent="0.85">
      <c r="A6" s="129" t="s">
        <v>68</v>
      </c>
      <c r="B6" s="107" t="s">
        <v>96</v>
      </c>
      <c r="C6" s="108" t="s">
        <v>115</v>
      </c>
      <c r="D6" s="109" t="s">
        <v>97</v>
      </c>
      <c r="E6" s="130" t="s">
        <v>119</v>
      </c>
      <c r="F6" s="131" t="s">
        <v>143</v>
      </c>
      <c r="G6" s="132" t="s">
        <v>145</v>
      </c>
      <c r="H6" s="132" t="s">
        <v>146</v>
      </c>
      <c r="I6" s="133" t="s">
        <v>144</v>
      </c>
      <c r="K6" s="130" t="s">
        <v>119</v>
      </c>
      <c r="L6" s="131" t="s">
        <v>143</v>
      </c>
      <c r="M6" s="132" t="s">
        <v>145</v>
      </c>
      <c r="N6" s="132" t="s">
        <v>146</v>
      </c>
      <c r="O6" s="133" t="s">
        <v>144</v>
      </c>
      <c r="P6" s="134"/>
      <c r="Q6" s="130" t="s">
        <v>119</v>
      </c>
      <c r="R6" s="131" t="s">
        <v>143</v>
      </c>
      <c r="S6" s="132" t="s">
        <v>145</v>
      </c>
      <c r="T6" s="132" t="s">
        <v>146</v>
      </c>
      <c r="U6" s="133" t="s">
        <v>144</v>
      </c>
      <c r="V6" s="134"/>
      <c r="W6" s="130" t="s">
        <v>119</v>
      </c>
      <c r="X6" s="131" t="s">
        <v>143</v>
      </c>
      <c r="Y6" s="132" t="s">
        <v>145</v>
      </c>
      <c r="Z6" s="132" t="s">
        <v>146</v>
      </c>
      <c r="AA6" s="133" t="s">
        <v>144</v>
      </c>
      <c r="AC6" s="130" t="s">
        <v>119</v>
      </c>
      <c r="AD6" s="131" t="s">
        <v>143</v>
      </c>
      <c r="AE6" s="132" t="s">
        <v>145</v>
      </c>
      <c r="AF6" s="132" t="s">
        <v>146</v>
      </c>
      <c r="AG6" s="133" t="s">
        <v>144</v>
      </c>
      <c r="AI6" s="130" t="s">
        <v>119</v>
      </c>
      <c r="AJ6" s="131" t="s">
        <v>143</v>
      </c>
      <c r="AK6" s="132" t="s">
        <v>145</v>
      </c>
      <c r="AL6" s="132" t="s">
        <v>146</v>
      </c>
      <c r="AM6" s="133" t="s">
        <v>144</v>
      </c>
      <c r="AO6" s="130" t="s">
        <v>119</v>
      </c>
      <c r="AP6" s="131" t="s">
        <v>143</v>
      </c>
      <c r="AQ6" s="132" t="s">
        <v>145</v>
      </c>
      <c r="AR6" s="132" t="s">
        <v>146</v>
      </c>
      <c r="AS6" s="133" t="s">
        <v>144</v>
      </c>
    </row>
    <row r="7" spans="1:45" ht="348.6" customHeight="1" x14ac:dyDescent="0.85">
      <c r="A7" s="135" t="s">
        <v>57</v>
      </c>
      <c r="B7" s="136" t="s">
        <v>63</v>
      </c>
      <c r="C7" s="136" t="s">
        <v>64</v>
      </c>
      <c r="D7" s="137" t="s">
        <v>62</v>
      </c>
      <c r="E7" s="161" t="s">
        <v>147</v>
      </c>
      <c r="F7" s="162">
        <v>1</v>
      </c>
      <c r="G7" s="163">
        <v>2</v>
      </c>
      <c r="H7" s="163">
        <v>1</v>
      </c>
      <c r="I7" s="122">
        <v>1</v>
      </c>
      <c r="J7" s="138"/>
      <c r="K7" s="161" t="s">
        <v>154</v>
      </c>
      <c r="L7" s="162">
        <v>2</v>
      </c>
      <c r="M7" s="163">
        <v>3</v>
      </c>
      <c r="N7" s="163">
        <v>2</v>
      </c>
      <c r="O7" s="122">
        <v>3</v>
      </c>
      <c r="P7" s="138"/>
      <c r="Q7" s="161" t="s">
        <v>160</v>
      </c>
      <c r="R7" s="162">
        <v>1</v>
      </c>
      <c r="S7" s="163">
        <v>1</v>
      </c>
      <c r="T7" s="163">
        <v>1</v>
      </c>
      <c r="U7" s="122">
        <v>1</v>
      </c>
      <c r="V7" s="138"/>
      <c r="W7" s="161" t="s">
        <v>164</v>
      </c>
      <c r="X7" s="162">
        <v>3</v>
      </c>
      <c r="Y7" s="163">
        <v>3</v>
      </c>
      <c r="Z7" s="163">
        <v>3</v>
      </c>
      <c r="AA7" s="122">
        <v>3</v>
      </c>
      <c r="AC7" s="161" t="s">
        <v>171</v>
      </c>
      <c r="AD7" s="162">
        <v>3</v>
      </c>
      <c r="AE7" s="163">
        <v>3</v>
      </c>
      <c r="AF7" s="163">
        <v>3</v>
      </c>
      <c r="AG7" s="122">
        <v>3</v>
      </c>
      <c r="AI7" s="161" t="s">
        <v>182</v>
      </c>
      <c r="AJ7" s="107">
        <v>1</v>
      </c>
      <c r="AK7" s="163"/>
      <c r="AL7" s="163"/>
      <c r="AM7" s="122"/>
      <c r="AO7" s="161" t="s">
        <v>192</v>
      </c>
      <c r="AP7" s="109">
        <v>3</v>
      </c>
      <c r="AQ7" s="163"/>
      <c r="AR7" s="163"/>
      <c r="AS7" s="122"/>
    </row>
    <row r="8" spans="1:45" ht="219.6" x14ac:dyDescent="0.85">
      <c r="A8" s="135" t="s">
        <v>58</v>
      </c>
      <c r="B8" s="116" t="s">
        <v>196</v>
      </c>
      <c r="C8" s="116" t="s">
        <v>197</v>
      </c>
      <c r="D8" s="117" t="s">
        <v>198</v>
      </c>
      <c r="E8" s="102" t="s">
        <v>148</v>
      </c>
      <c r="F8" s="164">
        <v>1</v>
      </c>
      <c r="G8" s="121">
        <v>1</v>
      </c>
      <c r="H8" s="121">
        <v>1</v>
      </c>
      <c r="I8" s="122">
        <v>1</v>
      </c>
      <c r="J8" s="120"/>
      <c r="K8" s="102" t="s">
        <v>155</v>
      </c>
      <c r="L8" s="164">
        <v>3</v>
      </c>
      <c r="M8" s="121">
        <v>3</v>
      </c>
      <c r="N8" s="121">
        <v>3</v>
      </c>
      <c r="O8" s="122">
        <v>3</v>
      </c>
      <c r="P8" s="120"/>
      <c r="Q8" s="102" t="s">
        <v>129</v>
      </c>
      <c r="R8" s="164">
        <v>3</v>
      </c>
      <c r="S8" s="121">
        <v>3</v>
      </c>
      <c r="T8" s="121">
        <v>3</v>
      </c>
      <c r="U8" s="122">
        <v>3</v>
      </c>
      <c r="V8" s="120"/>
      <c r="W8" s="102" t="s">
        <v>178</v>
      </c>
      <c r="X8" s="164">
        <v>3</v>
      </c>
      <c r="Y8" s="121">
        <v>3</v>
      </c>
      <c r="Z8" s="121">
        <v>2</v>
      </c>
      <c r="AA8" s="204">
        <v>2</v>
      </c>
      <c r="AC8" s="102" t="s">
        <v>172</v>
      </c>
      <c r="AD8" s="164">
        <v>3</v>
      </c>
      <c r="AE8" s="121">
        <v>3</v>
      </c>
      <c r="AF8" s="121">
        <v>3</v>
      </c>
      <c r="AG8" s="122">
        <v>3</v>
      </c>
      <c r="AI8" s="102" t="s">
        <v>195</v>
      </c>
      <c r="AJ8" s="107">
        <v>1</v>
      </c>
      <c r="AK8" s="121"/>
      <c r="AL8" s="121"/>
      <c r="AM8" s="122"/>
      <c r="AO8" s="102" t="s">
        <v>199</v>
      </c>
      <c r="AP8" s="107">
        <v>1</v>
      </c>
      <c r="AQ8" s="121"/>
      <c r="AR8" s="121"/>
      <c r="AS8" s="122"/>
    </row>
    <row r="9" spans="1:45" ht="93.6" customHeight="1" x14ac:dyDescent="0.85">
      <c r="A9" s="213" t="s">
        <v>70</v>
      </c>
      <c r="B9" s="116" t="s">
        <v>83</v>
      </c>
      <c r="C9" s="116" t="s">
        <v>91</v>
      </c>
      <c r="D9" s="117" t="s">
        <v>90</v>
      </c>
      <c r="E9" s="102" t="s">
        <v>149</v>
      </c>
      <c r="F9" s="215">
        <v>3</v>
      </c>
      <c r="G9" s="216">
        <v>3</v>
      </c>
      <c r="H9" s="216">
        <v>3</v>
      </c>
      <c r="I9" s="211">
        <v>2</v>
      </c>
      <c r="J9" s="120"/>
      <c r="K9" s="102" t="s">
        <v>156</v>
      </c>
      <c r="L9" s="209">
        <v>1</v>
      </c>
      <c r="M9" s="209">
        <v>1</v>
      </c>
      <c r="N9" s="209">
        <v>1</v>
      </c>
      <c r="O9" s="211">
        <v>1</v>
      </c>
      <c r="P9" s="120"/>
      <c r="Q9" s="102" t="s">
        <v>161</v>
      </c>
      <c r="R9" s="228">
        <v>2</v>
      </c>
      <c r="S9" s="209">
        <v>2</v>
      </c>
      <c r="T9" s="209">
        <v>2</v>
      </c>
      <c r="U9" s="211">
        <v>2</v>
      </c>
      <c r="V9" s="120"/>
      <c r="W9" s="102" t="s">
        <v>165</v>
      </c>
      <c r="X9" s="228">
        <v>2</v>
      </c>
      <c r="Y9" s="209">
        <v>3</v>
      </c>
      <c r="Z9" s="209">
        <v>2</v>
      </c>
      <c r="AA9" s="211">
        <v>2</v>
      </c>
      <c r="AC9" s="102" t="s">
        <v>173</v>
      </c>
      <c r="AD9" s="209">
        <v>1</v>
      </c>
      <c r="AE9" s="209">
        <v>1</v>
      </c>
      <c r="AF9" s="209">
        <v>1</v>
      </c>
      <c r="AG9" s="211">
        <v>1</v>
      </c>
      <c r="AI9" s="102" t="s">
        <v>184</v>
      </c>
      <c r="AJ9" s="107">
        <v>1</v>
      </c>
      <c r="AK9" s="209"/>
      <c r="AL9" s="209"/>
      <c r="AM9" s="211"/>
      <c r="AO9" s="102" t="s">
        <v>185</v>
      </c>
      <c r="AP9" s="108">
        <v>2</v>
      </c>
      <c r="AQ9" s="209"/>
      <c r="AR9" s="209"/>
      <c r="AS9" s="211"/>
    </row>
    <row r="10" spans="1:45" ht="123" customHeight="1" x14ac:dyDescent="0.85">
      <c r="A10" s="214"/>
      <c r="B10" s="116" t="s">
        <v>92</v>
      </c>
      <c r="C10" s="116" t="s">
        <v>93</v>
      </c>
      <c r="D10" s="117" t="s">
        <v>94</v>
      </c>
      <c r="E10" s="102" t="s">
        <v>150</v>
      </c>
      <c r="F10" s="215"/>
      <c r="G10" s="216"/>
      <c r="H10" s="216"/>
      <c r="I10" s="212"/>
      <c r="J10" s="139"/>
      <c r="K10" s="102" t="s">
        <v>157</v>
      </c>
      <c r="L10" s="210"/>
      <c r="M10" s="210"/>
      <c r="N10" s="210"/>
      <c r="O10" s="212"/>
      <c r="P10" s="139"/>
      <c r="Q10" s="102" t="s">
        <v>162</v>
      </c>
      <c r="R10" s="229"/>
      <c r="S10" s="210"/>
      <c r="T10" s="210"/>
      <c r="U10" s="212"/>
      <c r="V10" s="139"/>
      <c r="W10" s="102" t="s">
        <v>166</v>
      </c>
      <c r="X10" s="229"/>
      <c r="Y10" s="210"/>
      <c r="Z10" s="210"/>
      <c r="AA10" s="212"/>
      <c r="AC10" s="102" t="s">
        <v>174</v>
      </c>
      <c r="AD10" s="210"/>
      <c r="AE10" s="210"/>
      <c r="AF10" s="210"/>
      <c r="AG10" s="212"/>
      <c r="AI10" s="102" t="s">
        <v>187</v>
      </c>
      <c r="AJ10" s="108">
        <v>2</v>
      </c>
      <c r="AK10" s="210"/>
      <c r="AL10" s="210"/>
      <c r="AM10" s="212"/>
      <c r="AO10" s="102" t="s">
        <v>186</v>
      </c>
      <c r="AP10" s="108">
        <v>2</v>
      </c>
      <c r="AQ10" s="210"/>
      <c r="AR10" s="210"/>
      <c r="AS10" s="212"/>
    </row>
    <row r="11" spans="1:45" ht="141.6" customHeight="1" thickBot="1" x14ac:dyDescent="0.9">
      <c r="A11" s="135" t="s">
        <v>7</v>
      </c>
      <c r="B11" s="116" t="s">
        <v>88</v>
      </c>
      <c r="C11" s="116" t="s">
        <v>87</v>
      </c>
      <c r="D11" s="117" t="s">
        <v>86</v>
      </c>
      <c r="E11" s="102" t="s">
        <v>133</v>
      </c>
      <c r="F11" s="164">
        <v>1</v>
      </c>
      <c r="G11" s="121">
        <v>1</v>
      </c>
      <c r="H11" s="121">
        <v>1</v>
      </c>
      <c r="I11" s="122">
        <v>1</v>
      </c>
      <c r="J11" s="120"/>
      <c r="K11" s="102" t="s">
        <v>158</v>
      </c>
      <c r="L11" s="164">
        <v>3</v>
      </c>
      <c r="M11" s="121">
        <v>3</v>
      </c>
      <c r="N11" s="121">
        <v>3</v>
      </c>
      <c r="O11" s="122">
        <v>3</v>
      </c>
      <c r="P11" s="120"/>
      <c r="Q11" s="102" t="s">
        <v>134</v>
      </c>
      <c r="R11" s="178">
        <v>3</v>
      </c>
      <c r="S11" s="169">
        <v>3</v>
      </c>
      <c r="T11" s="169">
        <v>3</v>
      </c>
      <c r="U11" s="122">
        <v>3</v>
      </c>
      <c r="V11" s="120"/>
      <c r="W11" s="102" t="s">
        <v>167</v>
      </c>
      <c r="X11" s="178">
        <v>1</v>
      </c>
      <c r="Y11" s="169">
        <v>1</v>
      </c>
      <c r="Z11" s="169">
        <v>1</v>
      </c>
      <c r="AA11" s="122">
        <v>1</v>
      </c>
      <c r="AC11" s="102" t="s">
        <v>175</v>
      </c>
      <c r="AD11" s="178">
        <v>1</v>
      </c>
      <c r="AE11" s="169">
        <v>1</v>
      </c>
      <c r="AF11" s="169">
        <v>1</v>
      </c>
      <c r="AG11" s="122">
        <v>1</v>
      </c>
      <c r="AI11" s="102" t="s">
        <v>193</v>
      </c>
      <c r="AJ11" s="205">
        <v>3</v>
      </c>
      <c r="AK11" s="169"/>
      <c r="AL11" s="169"/>
      <c r="AM11" s="122"/>
      <c r="AO11" s="102" t="s">
        <v>194</v>
      </c>
      <c r="AP11" s="108">
        <v>2</v>
      </c>
      <c r="AQ11" s="169"/>
      <c r="AR11" s="169"/>
      <c r="AS11" s="122"/>
    </row>
    <row r="12" spans="1:45" ht="219.6" customHeight="1" thickBot="1" x14ac:dyDescent="0.9">
      <c r="A12" s="140" t="s">
        <v>59</v>
      </c>
      <c r="B12" s="116" t="s">
        <v>120</v>
      </c>
      <c r="C12" s="116" t="s">
        <v>121</v>
      </c>
      <c r="D12" s="117" t="s">
        <v>122</v>
      </c>
      <c r="E12" s="102" t="s">
        <v>177</v>
      </c>
      <c r="F12" s="164">
        <v>3</v>
      </c>
      <c r="G12" s="121">
        <v>3</v>
      </c>
      <c r="H12" s="121">
        <v>3</v>
      </c>
      <c r="I12" s="122">
        <v>3</v>
      </c>
      <c r="J12" s="120"/>
      <c r="K12" s="102" t="s">
        <v>159</v>
      </c>
      <c r="L12" s="170">
        <v>2</v>
      </c>
      <c r="M12" s="171">
        <v>2</v>
      </c>
      <c r="N12" s="171">
        <v>2</v>
      </c>
      <c r="O12" s="122">
        <v>2</v>
      </c>
      <c r="P12" s="120"/>
      <c r="Q12" s="102" t="s">
        <v>135</v>
      </c>
      <c r="R12" s="162">
        <v>2</v>
      </c>
      <c r="S12" s="163">
        <v>2</v>
      </c>
      <c r="T12" s="163">
        <v>2</v>
      </c>
      <c r="U12" s="180">
        <v>2</v>
      </c>
      <c r="V12" s="120"/>
      <c r="W12" s="102" t="s">
        <v>168</v>
      </c>
      <c r="X12" s="162">
        <v>3</v>
      </c>
      <c r="Y12" s="163">
        <v>3</v>
      </c>
      <c r="Z12" s="163">
        <v>3</v>
      </c>
      <c r="AA12" s="180">
        <v>3</v>
      </c>
      <c r="AC12" s="179" t="s">
        <v>176</v>
      </c>
      <c r="AD12" s="163">
        <v>2</v>
      </c>
      <c r="AE12" s="163">
        <v>1</v>
      </c>
      <c r="AF12" s="163">
        <v>2</v>
      </c>
      <c r="AG12" s="180">
        <v>1</v>
      </c>
      <c r="AI12" s="179" t="s">
        <v>188</v>
      </c>
      <c r="AJ12" s="205">
        <v>3</v>
      </c>
      <c r="AK12" s="163"/>
      <c r="AL12" s="163"/>
      <c r="AM12" s="180"/>
      <c r="AO12" s="179" t="s">
        <v>189</v>
      </c>
      <c r="AP12" s="205">
        <v>3</v>
      </c>
      <c r="AQ12" s="163"/>
      <c r="AR12" s="163"/>
      <c r="AS12" s="180"/>
    </row>
    <row r="13" spans="1:45" s="128" customFormat="1" ht="44.5" customHeight="1" x14ac:dyDescent="0.85">
      <c r="A13" s="141" t="s">
        <v>69</v>
      </c>
      <c r="B13" s="219"/>
      <c r="C13" s="219"/>
      <c r="D13" s="219"/>
      <c r="E13" s="142"/>
      <c r="F13" s="143">
        <f>AVERAGE(F7:F12)</f>
        <v>1.8</v>
      </c>
      <c r="G13" s="144">
        <f t="shared" ref="G13:I13" si="0">AVERAGE(G7:G12)</f>
        <v>2</v>
      </c>
      <c r="H13" s="144">
        <f t="shared" si="0"/>
        <v>1.8</v>
      </c>
      <c r="I13" s="145">
        <f t="shared" si="0"/>
        <v>1.6</v>
      </c>
      <c r="J13" s="114"/>
      <c r="K13" s="142"/>
      <c r="L13" s="173">
        <f>AVERAGE(L7:L12)</f>
        <v>2.2000000000000002</v>
      </c>
      <c r="M13" s="174">
        <f t="shared" ref="M13" si="1">AVERAGE(M7:M12)</f>
        <v>2.4</v>
      </c>
      <c r="N13" s="174">
        <f t="shared" ref="N13" si="2">AVERAGE(N7:N12)</f>
        <v>2.2000000000000002</v>
      </c>
      <c r="O13" s="175">
        <f t="shared" ref="O13" si="3">AVERAGE(O7:O12)</f>
        <v>2.4</v>
      </c>
      <c r="P13" s="114"/>
      <c r="Q13" s="142"/>
      <c r="R13" s="146">
        <f>AVERAGE(R7:R12)</f>
        <v>2.2000000000000002</v>
      </c>
      <c r="S13" s="147">
        <f t="shared" ref="S13" si="4">AVERAGE(S7:S12)</f>
        <v>2.2000000000000002</v>
      </c>
      <c r="T13" s="147">
        <f t="shared" ref="T13" si="5">AVERAGE(T7:T12)</f>
        <v>2.2000000000000002</v>
      </c>
      <c r="U13" s="145">
        <f t="shared" ref="U13" si="6">AVERAGE(U7:U12)</f>
        <v>2.2000000000000002</v>
      </c>
      <c r="V13" s="114"/>
      <c r="W13" s="142"/>
      <c r="X13" s="192">
        <f>AVERAGE(X7:X12)</f>
        <v>2.4</v>
      </c>
      <c r="Y13" s="193">
        <f t="shared" ref="Y13" si="7">AVERAGE(Y7:Y12)</f>
        <v>2.6</v>
      </c>
      <c r="Z13" s="193">
        <f t="shared" ref="Z13" si="8">AVERAGE(Z7:Z12)</f>
        <v>2.2000000000000002</v>
      </c>
      <c r="AA13" s="175">
        <f t="shared" ref="AA13" si="9">AVERAGE(AA7:AA12)</f>
        <v>2.2000000000000002</v>
      </c>
      <c r="AC13" s="142"/>
      <c r="AD13" s="192">
        <f>AVERAGE(AD7:AD12)</f>
        <v>2</v>
      </c>
      <c r="AE13" s="193">
        <f t="shared" ref="AE13" si="10">AVERAGE(AE7:AE12)</f>
        <v>1.8</v>
      </c>
      <c r="AF13" s="193">
        <f t="shared" ref="AF13" si="11">AVERAGE(AF7:AF12)</f>
        <v>2</v>
      </c>
      <c r="AG13" s="175">
        <f t="shared" ref="AG13" si="12">AVERAGE(AG7:AG12)</f>
        <v>1.8</v>
      </c>
      <c r="AI13" s="142"/>
      <c r="AJ13" s="192">
        <f>AVERAGE(AJ7:AJ12)</f>
        <v>1.8333333333333333</v>
      </c>
      <c r="AK13" s="193" t="e">
        <f t="shared" ref="AK13:AM13" si="13">AVERAGE(AK7:AK12)</f>
        <v>#DIV/0!</v>
      </c>
      <c r="AL13" s="193" t="e">
        <f t="shared" si="13"/>
        <v>#DIV/0!</v>
      </c>
      <c r="AM13" s="175" t="e">
        <f t="shared" si="13"/>
        <v>#DIV/0!</v>
      </c>
      <c r="AO13" s="142"/>
      <c r="AP13" s="192">
        <f>AVERAGE(AP7:AP12)</f>
        <v>2.1666666666666665</v>
      </c>
      <c r="AQ13" s="193" t="e">
        <f t="shared" ref="AQ13:AS13" si="14">AVERAGE(AQ7:AQ12)</f>
        <v>#DIV/0!</v>
      </c>
      <c r="AR13" s="193" t="e">
        <f t="shared" si="14"/>
        <v>#DIV/0!</v>
      </c>
      <c r="AS13" s="175" t="e">
        <f t="shared" si="14"/>
        <v>#DIV/0!</v>
      </c>
    </row>
    <row r="14" spans="1:45" ht="46.2" x14ac:dyDescent="0.85">
      <c r="A14" s="148" t="s">
        <v>84</v>
      </c>
      <c r="B14" s="226" t="s">
        <v>96</v>
      </c>
      <c r="C14" s="227"/>
      <c r="D14" s="227"/>
      <c r="E14" s="149" t="s">
        <v>119</v>
      </c>
      <c r="F14" s="150" t="s">
        <v>143</v>
      </c>
      <c r="G14" s="151" t="s">
        <v>145</v>
      </c>
      <c r="H14" s="151" t="s">
        <v>146</v>
      </c>
      <c r="I14" s="152" t="s">
        <v>144</v>
      </c>
      <c r="K14" s="149" t="s">
        <v>119</v>
      </c>
      <c r="L14" s="150" t="s">
        <v>143</v>
      </c>
      <c r="M14" s="151" t="s">
        <v>145</v>
      </c>
      <c r="N14" s="151" t="s">
        <v>146</v>
      </c>
      <c r="O14" s="152" t="s">
        <v>144</v>
      </c>
      <c r="P14" s="134"/>
      <c r="Q14" s="149" t="s">
        <v>119</v>
      </c>
      <c r="R14" s="150" t="s">
        <v>143</v>
      </c>
      <c r="S14" s="151" t="s">
        <v>145</v>
      </c>
      <c r="T14" s="151" t="s">
        <v>146</v>
      </c>
      <c r="U14" s="152" t="s">
        <v>144</v>
      </c>
      <c r="V14" s="134"/>
      <c r="W14" s="149" t="s">
        <v>119</v>
      </c>
      <c r="X14" s="150" t="s">
        <v>143</v>
      </c>
      <c r="Y14" s="151" t="s">
        <v>145</v>
      </c>
      <c r="Z14" s="151" t="s">
        <v>146</v>
      </c>
      <c r="AA14" s="152" t="s">
        <v>144</v>
      </c>
      <c r="AC14" s="149" t="s">
        <v>119</v>
      </c>
      <c r="AD14" s="150" t="s">
        <v>143</v>
      </c>
      <c r="AE14" s="151" t="s">
        <v>145</v>
      </c>
      <c r="AF14" s="151" t="s">
        <v>146</v>
      </c>
      <c r="AG14" s="152" t="s">
        <v>144</v>
      </c>
      <c r="AI14" s="149" t="s">
        <v>119</v>
      </c>
      <c r="AJ14" s="150" t="s">
        <v>143</v>
      </c>
      <c r="AK14" s="151" t="s">
        <v>145</v>
      </c>
      <c r="AL14" s="151" t="s">
        <v>146</v>
      </c>
      <c r="AM14" s="152" t="s">
        <v>144</v>
      </c>
      <c r="AO14" s="149" t="s">
        <v>119</v>
      </c>
      <c r="AP14" s="150" t="s">
        <v>143</v>
      </c>
      <c r="AQ14" s="151" t="s">
        <v>145</v>
      </c>
      <c r="AR14" s="151" t="s">
        <v>146</v>
      </c>
      <c r="AS14" s="152" t="s">
        <v>144</v>
      </c>
    </row>
    <row r="15" spans="1:45" ht="84" customHeight="1" x14ac:dyDescent="0.85">
      <c r="A15" s="153" t="s">
        <v>61</v>
      </c>
      <c r="B15" s="222" t="s">
        <v>151</v>
      </c>
      <c r="C15" s="223"/>
      <c r="D15" s="223"/>
      <c r="E15" s="166"/>
      <c r="F15" s="167" t="str">
        <f>IF(ISBLANK(VLOOKUP(E$1,'All Species Scores'!$B:$S,13,FALSE)),"",VLOOKUP(E$1,'All Species Scores'!$B:$S,13,FALSE))</f>
        <v/>
      </c>
      <c r="G15" s="167"/>
      <c r="H15" s="167"/>
      <c r="I15" s="165"/>
      <c r="J15" s="120"/>
      <c r="K15" s="172" t="s">
        <v>128</v>
      </c>
      <c r="L15" s="167"/>
      <c r="M15" s="167">
        <v>1</v>
      </c>
      <c r="N15" s="167"/>
      <c r="O15" s="165"/>
      <c r="P15" s="120"/>
      <c r="Q15" s="183"/>
      <c r="R15" s="181"/>
      <c r="S15" s="167"/>
      <c r="T15" s="167"/>
      <c r="U15" s="165"/>
      <c r="V15" s="134"/>
      <c r="W15" s="183"/>
      <c r="X15" s="181"/>
      <c r="Y15" s="167"/>
      <c r="Z15" s="167"/>
      <c r="AA15" s="165"/>
      <c r="AC15" s="166"/>
      <c r="AD15" s="167"/>
      <c r="AE15" s="167"/>
      <c r="AF15" s="167"/>
      <c r="AG15" s="165"/>
      <c r="AI15" s="166"/>
      <c r="AJ15" s="167"/>
      <c r="AK15" s="167"/>
      <c r="AL15" s="167"/>
      <c r="AM15" s="165"/>
      <c r="AO15" s="166"/>
      <c r="AP15" s="167"/>
      <c r="AQ15" s="167"/>
      <c r="AR15" s="167"/>
      <c r="AS15" s="165"/>
    </row>
    <row r="16" spans="1:45" ht="95.5" customHeight="1" x14ac:dyDescent="0.85">
      <c r="A16" s="153" t="s">
        <v>60</v>
      </c>
      <c r="B16" s="222" t="s">
        <v>152</v>
      </c>
      <c r="C16" s="223"/>
      <c r="D16" s="223"/>
      <c r="E16" s="168"/>
      <c r="F16" s="121" t="str">
        <f>IF(ISBLANK(VLOOKUP(E$1,'All Species Scores'!$B:$S,14,FALSE)),"",VLOOKUP(E$1,'All Species Scores'!$B:$S,14,FALSE))</f>
        <v/>
      </c>
      <c r="G16" s="121"/>
      <c r="H16" s="121"/>
      <c r="I16" s="122"/>
      <c r="K16" s="168"/>
      <c r="L16" s="121" t="str">
        <f>IF(ISBLANK(VLOOKUP(K$1,'All Species Scores'!$B:$S,14,FALSE)),"",VLOOKUP(K$1,'All Species Scores'!$B:$S,14,FALSE))</f>
        <v/>
      </c>
      <c r="M16" s="121"/>
      <c r="N16" s="121"/>
      <c r="O16" s="122"/>
      <c r="P16" s="134"/>
      <c r="Q16" s="183"/>
      <c r="R16" s="164">
        <v>1</v>
      </c>
      <c r="S16" s="121">
        <v>1</v>
      </c>
      <c r="T16" s="121">
        <v>1</v>
      </c>
      <c r="U16" s="122">
        <v>1</v>
      </c>
      <c r="V16" s="134"/>
      <c r="W16" s="183"/>
      <c r="X16" s="164"/>
      <c r="Y16" s="121"/>
      <c r="Z16" s="121"/>
      <c r="AA16" s="122"/>
      <c r="AC16" s="168"/>
      <c r="AD16" s="121"/>
      <c r="AE16" s="121"/>
      <c r="AF16" s="121"/>
      <c r="AG16" s="122"/>
      <c r="AI16" s="168"/>
      <c r="AJ16" s="121"/>
      <c r="AK16" s="121"/>
      <c r="AL16" s="121"/>
      <c r="AM16" s="122"/>
      <c r="AO16" s="168"/>
      <c r="AP16" s="121"/>
      <c r="AQ16" s="121"/>
      <c r="AR16" s="121"/>
      <c r="AS16" s="122"/>
    </row>
    <row r="17" spans="1:45" ht="93.6" customHeight="1" x14ac:dyDescent="0.85">
      <c r="A17" s="153" t="s">
        <v>111</v>
      </c>
      <c r="B17" s="224" t="s">
        <v>153</v>
      </c>
      <c r="C17" s="225"/>
      <c r="D17" s="225"/>
      <c r="E17" s="168"/>
      <c r="F17" s="121" t="str">
        <f>IF(ISBLANK(VLOOKUP(E$1,'All Species Scores'!$B:$S,15,FALSE)),"",VLOOKUP(E$1,'All Species Scores'!$B:$S,15,FALSE))</f>
        <v/>
      </c>
      <c r="G17" s="121"/>
      <c r="H17" s="121"/>
      <c r="I17" s="122"/>
      <c r="J17" s="120"/>
      <c r="K17" s="168"/>
      <c r="L17" s="121" t="str">
        <f>IF(ISBLANK(VLOOKUP(K$1,'All Species Scores'!$B:$S,15,FALSE)),"",VLOOKUP(K$1,'All Species Scores'!$B:$S,15,FALSE))</f>
        <v/>
      </c>
      <c r="M17" s="121"/>
      <c r="N17" s="121"/>
      <c r="O17" s="122"/>
      <c r="P17" s="120"/>
      <c r="Q17" s="183"/>
      <c r="R17" s="164" t="str">
        <f>IF(ISBLANK(VLOOKUP(Q$1,'All Species Scores'!$B:$S,15,FALSE)),"",VLOOKUP(Q$1,'All Species Scores'!$B:$S,15,FALSE))</f>
        <v/>
      </c>
      <c r="S17" s="121"/>
      <c r="T17" s="121"/>
      <c r="U17" s="122"/>
      <c r="V17" s="120"/>
      <c r="W17" s="102" t="s">
        <v>169</v>
      </c>
      <c r="X17" s="164" t="str">
        <f>IF(ISBLANK(VLOOKUP(W$1,'All Species Scores'!$B:$S,15,FALSE)),"",VLOOKUP(W$1,'All Species Scores'!$B:$S,15,FALSE))</f>
        <v/>
      </c>
      <c r="Y17" s="121"/>
      <c r="Z17" s="121"/>
      <c r="AA17" s="122"/>
      <c r="AC17" s="179" t="s">
        <v>123</v>
      </c>
      <c r="AD17" s="121"/>
      <c r="AE17" s="121">
        <v>1</v>
      </c>
      <c r="AF17" s="121"/>
      <c r="AG17" s="122"/>
      <c r="AI17" s="179" t="s">
        <v>191</v>
      </c>
      <c r="AJ17" s="121"/>
      <c r="AK17" s="121"/>
      <c r="AL17" s="121"/>
      <c r="AM17" s="122"/>
      <c r="AO17" s="179" t="s">
        <v>190</v>
      </c>
      <c r="AP17" s="121"/>
      <c r="AQ17" s="121"/>
      <c r="AR17" s="121"/>
      <c r="AS17" s="122"/>
    </row>
    <row r="18" spans="1:45" s="128" customFormat="1" ht="69.599999999999994" customHeight="1" x14ac:dyDescent="0.85">
      <c r="A18" s="154" t="s">
        <v>89</v>
      </c>
      <c r="B18" s="220"/>
      <c r="C18" s="220"/>
      <c r="D18" s="220"/>
      <c r="E18" s="155"/>
      <c r="F18" s="176">
        <f>IF(SUM(F15:F17)&gt;0,1,0)</f>
        <v>0</v>
      </c>
      <c r="G18" s="176">
        <f t="shared" ref="G18:I18" si="15">IF(SUM(G15:G17)&gt;0,1,0)</f>
        <v>0</v>
      </c>
      <c r="H18" s="176">
        <f t="shared" si="15"/>
        <v>0</v>
      </c>
      <c r="I18" s="177">
        <f t="shared" si="15"/>
        <v>0</v>
      </c>
      <c r="J18" s="114"/>
      <c r="K18" s="155"/>
      <c r="L18" s="176">
        <f>IF(SUM(L15:L17)&gt;0,1,0)</f>
        <v>0</v>
      </c>
      <c r="M18" s="176">
        <f t="shared" ref="M18" si="16">IF(SUM(M15:M17)&gt;0,1,0)</f>
        <v>1</v>
      </c>
      <c r="N18" s="176">
        <f t="shared" ref="N18" si="17">IF(SUM(N15:N17)&gt;0,1,0)</f>
        <v>0</v>
      </c>
      <c r="O18" s="177">
        <f t="shared" ref="O18" si="18">IF(SUM(O15:O17)&gt;0,1,0)</f>
        <v>0</v>
      </c>
      <c r="P18" s="114"/>
      <c r="Q18" s="184"/>
      <c r="R18" s="182">
        <f>IF(SUM(R15:R17)&gt;0,1,0)</f>
        <v>1</v>
      </c>
      <c r="S18" s="176">
        <f t="shared" ref="S18" si="19">IF(SUM(S15:S17)&gt;0,1,0)</f>
        <v>1</v>
      </c>
      <c r="T18" s="176">
        <f t="shared" ref="T18" si="20">IF(SUM(T15:T17)&gt;0,1,0)</f>
        <v>1</v>
      </c>
      <c r="U18" s="177">
        <f t="shared" ref="U18" si="21">IF(SUM(U15:U17)&gt;0,1,0)</f>
        <v>1</v>
      </c>
      <c r="V18" s="114"/>
      <c r="W18" s="184"/>
      <c r="X18" s="182">
        <f>IF(SUM(X15:X17)&gt;0,1,0)</f>
        <v>0</v>
      </c>
      <c r="Y18" s="176">
        <f t="shared" ref="Y18" si="22">IF(SUM(Y15:Y17)&gt;0,1,0)</f>
        <v>0</v>
      </c>
      <c r="Z18" s="176">
        <f t="shared" ref="Z18" si="23">IF(SUM(Z15:Z17)&gt;0,1,0)</f>
        <v>0</v>
      </c>
      <c r="AA18" s="177">
        <f t="shared" ref="AA18" si="24">IF(SUM(AA15:AA17)&gt;0,1,0)</f>
        <v>0</v>
      </c>
      <c r="AC18" s="155"/>
      <c r="AD18" s="176">
        <f>IF(SUM(AD15:AD17)&gt;0,1,0)</f>
        <v>0</v>
      </c>
      <c r="AE18" s="176">
        <f t="shared" ref="AE18" si="25">IF(SUM(AE15:AE17)&gt;0,1,0)</f>
        <v>1</v>
      </c>
      <c r="AF18" s="176">
        <f t="shared" ref="AF18" si="26">IF(SUM(AF15:AF17)&gt;0,1,0)</f>
        <v>0</v>
      </c>
      <c r="AG18" s="177">
        <f t="shared" ref="AG18" si="27">IF(SUM(AG15:AG17)&gt;0,1,0)</f>
        <v>0</v>
      </c>
      <c r="AI18" s="155"/>
      <c r="AJ18" s="176">
        <f>IF(SUM(AJ15:AJ17)&gt;0,1,0)</f>
        <v>0</v>
      </c>
      <c r="AK18" s="176">
        <f t="shared" ref="AK18:AM18" si="28">IF(SUM(AK15:AK17)&gt;0,1,0)</f>
        <v>0</v>
      </c>
      <c r="AL18" s="176">
        <f t="shared" si="28"/>
        <v>0</v>
      </c>
      <c r="AM18" s="177">
        <f t="shared" si="28"/>
        <v>0</v>
      </c>
      <c r="AO18" s="155"/>
      <c r="AP18" s="176">
        <f>IF(SUM(AP15:AP17)&gt;0,1,0)</f>
        <v>0</v>
      </c>
      <c r="AQ18" s="176">
        <f t="shared" ref="AQ18:AS18" si="29">IF(SUM(AQ15:AQ17)&gt;0,1,0)</f>
        <v>0</v>
      </c>
      <c r="AR18" s="176">
        <f t="shared" si="29"/>
        <v>0</v>
      </c>
      <c r="AS18" s="177">
        <f t="shared" si="29"/>
        <v>0</v>
      </c>
    </row>
    <row r="19" spans="1:45" s="128" customFormat="1" ht="28.15" customHeight="1" x14ac:dyDescent="0.85">
      <c r="A19" s="186" t="s">
        <v>66</v>
      </c>
      <c r="B19" s="221"/>
      <c r="C19" s="221"/>
      <c r="D19" s="221"/>
      <c r="E19" s="187"/>
      <c r="F19" s="188">
        <f>IF(F18=0,SUM(F5,F13)/COUNT(F5,F13),SUM(F5,F13,F18)/COUNT(F5,F13,F18))</f>
        <v>1.9</v>
      </c>
      <c r="G19" s="188">
        <f>IF(G18=0,SUM(G5,G13)/COUNT(G5,G13),SUM(G5,G13,G18)/COUNT(G5,G13,G18))</f>
        <v>2.25</v>
      </c>
      <c r="H19" s="188">
        <f>IF(H18=0,SUM(H5,H13)/COUNT(H5,H13),SUM(H5,H13,H18)/COUNT(H5,H13,H18))</f>
        <v>1.9</v>
      </c>
      <c r="I19" s="189">
        <f>IF(I18=0,SUM(I5,I13)/COUNT(I5,I13),SUM(I5,I13,I18)/COUNT(I5,I13,I18))</f>
        <v>1.8</v>
      </c>
      <c r="J19" s="114"/>
      <c r="K19" s="187"/>
      <c r="L19" s="188">
        <f>IF(L18=0,SUM(L5,L13)/COUNT(L5,L13),SUM(L5,L13,L18)/COUNT(L5,L13,L18))</f>
        <v>1.85</v>
      </c>
      <c r="M19" s="188">
        <f>IF(M18=0,SUM(M5,M13)/COUNT(M5,M13),SUM(M5,M13,M18)/COUNT(M5,M13,M18))</f>
        <v>1.6333333333333335</v>
      </c>
      <c r="N19" s="188">
        <f>IF(N18=0,SUM(N5,N13)/COUNT(N5,N13),SUM(N5,N13,N18)/COUNT(N5,N13,N18))</f>
        <v>1.85</v>
      </c>
      <c r="O19" s="189">
        <f>IF(O18=0,SUM(O5,O13)/COUNT(O5,O13),SUM(O5,O13,O18)/COUNT(O5,O13,O18))</f>
        <v>1.95</v>
      </c>
      <c r="P19" s="114"/>
      <c r="Q19" s="190"/>
      <c r="R19" s="191">
        <f>IF(R18=0,SUM(R5,R13)/COUNT(R5,R13),SUM(R5,R13,R18)/COUNT(R5,R13,R18))</f>
        <v>1.4000000000000001</v>
      </c>
      <c r="S19" s="188">
        <f>IF(S18=0,SUM(S5,S13)/COUNT(S5,S13),SUM(S5,S13,S18)/COUNT(S5,S13,S18))</f>
        <v>1.4000000000000001</v>
      </c>
      <c r="T19" s="188">
        <f>IF(T18=0,SUM(T5,T13)/COUNT(T5,T13),SUM(T5,T13,T18)/COUNT(T5,T13,T18))</f>
        <v>1.4000000000000001</v>
      </c>
      <c r="U19" s="189">
        <f>IF(U18=0,SUM(U5,U13)/COUNT(U5,U13),SUM(U5,U13,U18)/COUNT(U5,U13,U18))</f>
        <v>1.4000000000000001</v>
      </c>
      <c r="V19" s="114"/>
      <c r="W19" s="190"/>
      <c r="X19" s="191">
        <f>IF(X18=0,SUM(X5,X13)/COUNT(X5,X13),SUM(X5,X13,X18)/COUNT(X5,X13,X18))</f>
        <v>1.95</v>
      </c>
      <c r="Y19" s="188">
        <f>IF(Y18=0,SUM(Y5,Y13)/COUNT(Y5,Y13),SUM(Y5,Y13,Y18)/COUNT(Y5,Y13,Y18))</f>
        <v>2.0499999999999998</v>
      </c>
      <c r="Z19" s="188">
        <f>IF(Z18=0,SUM(Z5,Z13)/COUNT(Z5,Z13),SUM(Z5,Z13,Z18)/COUNT(Z5,Z13,Z18))</f>
        <v>1.85</v>
      </c>
      <c r="AA19" s="189">
        <f>IF(AA18=0,SUM(AA5,AA13)/COUNT(AA5,AA13),SUM(AA5,AA13,AA18)/COUNT(AA5,AA13,AA18))</f>
        <v>1.85</v>
      </c>
      <c r="AC19" s="187"/>
      <c r="AD19" s="188">
        <f>IF(AD18=0,SUM(AD5,AD13)/COUNT(AD5,AD13),SUM(AD5,AD13,AD18)/COUNT(AD5,AD13,AD18))</f>
        <v>2</v>
      </c>
      <c r="AE19" s="188">
        <f>IF(AE18=0,SUM(AE5,AE13)/COUNT(AE5,AE13),SUM(AE5,AE13,AE18)/COUNT(AE5,AE13,AE18))</f>
        <v>1.5999999999999999</v>
      </c>
      <c r="AF19" s="188">
        <f>IF(AF18=0,SUM(AF5,AF13)/COUNT(AF5,AF13),SUM(AF5,AF13,AF18)/COUNT(AF5,AF13,AF18))</f>
        <v>2</v>
      </c>
      <c r="AG19" s="189">
        <f>IF(AG18=0,SUM(AG5,AG13)/COUNT(AG5,AG13),SUM(AG5,AG13,AG18)/COUNT(AG5,AG13,AG18))</f>
        <v>1.9</v>
      </c>
      <c r="AI19" s="187"/>
      <c r="AJ19" s="188">
        <f>IF(AJ18=0,SUM(AJ5,AJ13)/COUNT(AJ5,AJ13),SUM(AJ5,AJ13,AJ18)/COUNT(AJ5,AJ13,AJ18))</f>
        <v>1.4166666666666665</v>
      </c>
      <c r="AK19" s="188" t="e">
        <f>IF(AK18=0,SUM(AK5,AK13)/COUNT(AK5,AK13),SUM(AK5,AK13,AK18)/COUNT(AK5,AK13,AK18))</f>
        <v>#DIV/0!</v>
      </c>
      <c r="AL19" s="188" t="e">
        <f>IF(AL18=0,SUM(AL5,AL13)/COUNT(AL5,AL13),SUM(AL5,AL13,AL18)/COUNT(AL5,AL13,AL18))</f>
        <v>#DIV/0!</v>
      </c>
      <c r="AM19" s="189" t="e">
        <f>IF(AM18=0,SUM(AM5,AM13)/COUNT(AM5,AM13),SUM(AM5,AM13,AM18)/COUNT(AM5,AM13,AM18))</f>
        <v>#DIV/0!</v>
      </c>
      <c r="AO19" s="187"/>
      <c r="AP19" s="188">
        <f>IF(AP18=0,SUM(AP5,AP13)/COUNT(AP5,AP13),SUM(AP5,AP13,AP18)/COUNT(AP5,AP13,AP18))</f>
        <v>2.333333333333333</v>
      </c>
      <c r="AQ19" s="188" t="e">
        <f>IF(AQ18=0,SUM(AQ5,AQ13)/COUNT(AQ5,AQ13),SUM(AQ5,AQ13,AQ18)/COUNT(AQ5,AQ13,AQ18))</f>
        <v>#DIV/0!</v>
      </c>
      <c r="AR19" s="188" t="e">
        <f>IF(AR18=0,SUM(AR5,AR13)/COUNT(AR5,AR13),SUM(AR5,AR13,AR18)/COUNT(AR5,AR13,AR18))</f>
        <v>#DIV/0!</v>
      </c>
      <c r="AS19" s="189" t="e">
        <f>IF(AS18=0,SUM(AS5,AS13)/COUNT(AS5,AS13),SUM(AS5,AS13,AS18)/COUNT(AS5,AS13,AS18))</f>
        <v>#DIV/0!</v>
      </c>
    </row>
    <row r="20" spans="1:45" ht="23.4" thickBot="1" x14ac:dyDescent="0.9">
      <c r="E20" s="156"/>
      <c r="F20" s="157" t="str">
        <f>IF((F19&lt;='All Species Scores'!$X$10),"High",(IF((F19&lt;='All Species Scores'!$X$11),"Medium","Low")))</f>
        <v>High</v>
      </c>
      <c r="G20" s="157" t="str">
        <f>IF((G19&lt;='All Species Scores'!$X$10),"High",(IF((G19&lt;='All Species Scores'!$X$11),"Medium","Low")))</f>
        <v>Medium</v>
      </c>
      <c r="H20" s="158" t="str">
        <f>IF((H19&lt;='All Species Scores'!$X$10),"High",(IF((H19&lt;='All Species Scores'!$X$11),"Medium","Low")))</f>
        <v>High</v>
      </c>
      <c r="I20" s="159" t="str">
        <f>IF((I19&lt;='All Species Scores'!$X$10),"High",(IF((I19&lt;='All Species Scores'!$X$11),"Medium","Low")))</f>
        <v>High</v>
      </c>
      <c r="K20" s="156"/>
      <c r="L20" s="157" t="str">
        <f>IF((L19&lt;='All Species Scores'!$X$10),"High",(IF((L19&lt;='All Species Scores'!$X$11),"Medium","Low")))</f>
        <v>High</v>
      </c>
      <c r="M20" s="157" t="str">
        <f>IF((M19&lt;='All Species Scores'!$X$10),"High",(IF((M19&lt;='All Species Scores'!$X$11),"Medium","Low")))</f>
        <v>High</v>
      </c>
      <c r="N20" s="158" t="str">
        <f>IF((N19&lt;='All Species Scores'!$X$10),"High",(IF((N19&lt;='All Species Scores'!$X$11),"Medium","Low")))</f>
        <v>High</v>
      </c>
      <c r="O20" s="159" t="str">
        <f>IF((O19&lt;='All Species Scores'!$X$10),"High",(IF((O19&lt;='All Species Scores'!$X$11),"Medium","Low")))</f>
        <v>High</v>
      </c>
      <c r="P20" s="134"/>
      <c r="Q20" s="185"/>
      <c r="R20" s="157" t="str">
        <f>IF((R19&lt;='All Species Scores'!$X$10),"High",(IF((R19&lt;='All Species Scores'!$X$11),"Medium","Low")))</f>
        <v>High</v>
      </c>
      <c r="S20" s="157" t="str">
        <f>IF((S19&lt;='All Species Scores'!$X$10),"High",(IF((S19&lt;='All Species Scores'!$X$11),"Medium","Low")))</f>
        <v>High</v>
      </c>
      <c r="T20" s="158" t="str">
        <f>IF((T19&lt;='All Species Scores'!$X$10),"High",(IF((T19&lt;='All Species Scores'!$X$11),"Medium","Low")))</f>
        <v>High</v>
      </c>
      <c r="U20" s="159" t="str">
        <f>IF((U19&lt;='All Species Scores'!$X$10),"High",(IF((U19&lt;='All Species Scores'!$X$11),"Medium","Low")))</f>
        <v>High</v>
      </c>
      <c r="V20" s="134"/>
      <c r="W20" s="185"/>
      <c r="X20" s="157" t="str">
        <f>IF((X19&lt;='All Species Scores'!$X$10),"High",(IF((X19&lt;='All Species Scores'!$X$11),"Medium","Low")))</f>
        <v>High</v>
      </c>
      <c r="Y20" s="157" t="str">
        <f>IF((Y19&lt;='All Species Scores'!$X$10),"High",(IF((Y19&lt;='All Species Scores'!$X$11),"Medium","Low")))</f>
        <v>Medium</v>
      </c>
      <c r="Z20" s="158" t="str">
        <f>IF((Z19&lt;='All Species Scores'!$X$10),"High",(IF((Z19&lt;='All Species Scores'!$X$11),"Medium","Low")))</f>
        <v>High</v>
      </c>
      <c r="AA20" s="159" t="str">
        <f>IF((AA19&lt;='All Species Scores'!$X$10),"High",(IF((AA19&lt;='All Species Scores'!$X$11),"Medium","Low")))</f>
        <v>High</v>
      </c>
      <c r="AC20" s="156"/>
      <c r="AD20" s="157" t="str">
        <f>IF((AD19&lt;='All Species Scores'!$X$10),"High",(IF((AD19&lt;='All Species Scores'!$X$11),"Medium","Low")))</f>
        <v>High</v>
      </c>
      <c r="AE20" s="157" t="str">
        <f>IF((AE19&lt;='All Species Scores'!$X$10),"High",(IF((AE19&lt;='All Species Scores'!$X$11),"Medium","Low")))</f>
        <v>High</v>
      </c>
      <c r="AF20" s="158" t="str">
        <f>IF((AF19&lt;='All Species Scores'!$X$10),"High",(IF((AF19&lt;='All Species Scores'!$X$11),"Medium","Low")))</f>
        <v>High</v>
      </c>
      <c r="AG20" s="159" t="str">
        <f>IF((AG19&lt;='All Species Scores'!$X$10),"High",(IF((AG19&lt;='All Species Scores'!$X$11),"Medium","Low")))</f>
        <v>High</v>
      </c>
      <c r="AI20" s="156"/>
      <c r="AJ20" s="157" t="str">
        <f>IF((AJ19&lt;='All Species Scores'!$X$10),"High",(IF((AJ19&lt;='All Species Scores'!$X$11),"Medium","Low")))</f>
        <v>High</v>
      </c>
      <c r="AK20" s="157" t="e">
        <f>IF((AK19&lt;='All Species Scores'!$X$10),"High",(IF((AK19&lt;='All Species Scores'!$X$11),"Medium","Low")))</f>
        <v>#DIV/0!</v>
      </c>
      <c r="AL20" s="158" t="e">
        <f>IF((AL19&lt;='All Species Scores'!$X$10),"High",(IF((AL19&lt;='All Species Scores'!$X$11),"Medium","Low")))</f>
        <v>#DIV/0!</v>
      </c>
      <c r="AM20" s="159" t="e">
        <f>IF((AM19&lt;='All Species Scores'!$X$10),"High",(IF((AM19&lt;='All Species Scores'!$X$11),"Medium","Low")))</f>
        <v>#DIV/0!</v>
      </c>
      <c r="AO20" s="156"/>
      <c r="AP20" s="157" t="str">
        <f>IF((AP19&lt;='All Species Scores'!$X$10),"High",(IF((AP19&lt;='All Species Scores'!$X$11),"Medium","Low")))</f>
        <v>Medium</v>
      </c>
      <c r="AQ20" s="157" t="e">
        <f>IF((AQ19&lt;='All Species Scores'!$X$10),"High",(IF((AQ19&lt;='All Species Scores'!$X$11),"Medium","Low")))</f>
        <v>#DIV/0!</v>
      </c>
      <c r="AR20" s="158" t="e">
        <f>IF((AR19&lt;='All Species Scores'!$X$10),"High",(IF((AR19&lt;='All Species Scores'!$X$11),"Medium","Low")))</f>
        <v>#DIV/0!</v>
      </c>
      <c r="AS20" s="159" t="e">
        <f>IF((AS19&lt;='All Species Scores'!$X$10),"High",(IF((AS19&lt;='All Species Scores'!$X$11),"Medium","Low")))</f>
        <v>#DIV/0!</v>
      </c>
    </row>
  </sheetData>
  <mergeCells count="43">
    <mergeCell ref="AI1:AM1"/>
    <mergeCell ref="AK9:AK10"/>
    <mergeCell ref="AL9:AL10"/>
    <mergeCell ref="AM9:AM10"/>
    <mergeCell ref="AC1:AG1"/>
    <mergeCell ref="AD9:AD10"/>
    <mergeCell ref="AE9:AE10"/>
    <mergeCell ref="AF9:AF10"/>
    <mergeCell ref="AG9:AG10"/>
    <mergeCell ref="R9:R10"/>
    <mergeCell ref="S9:S10"/>
    <mergeCell ref="T9:T10"/>
    <mergeCell ref="U9:U10"/>
    <mergeCell ref="W1:AA1"/>
    <mergeCell ref="Z9:Z10"/>
    <mergeCell ref="AA9:AA10"/>
    <mergeCell ref="X9:X10"/>
    <mergeCell ref="Y9:Y10"/>
    <mergeCell ref="Q1:U1"/>
    <mergeCell ref="G9:G10"/>
    <mergeCell ref="B13:D13"/>
    <mergeCell ref="B18:D18"/>
    <mergeCell ref="B19:D19"/>
    <mergeCell ref="B15:D15"/>
    <mergeCell ref="B16:D16"/>
    <mergeCell ref="B17:D17"/>
    <mergeCell ref="B14:D14"/>
    <mergeCell ref="AO1:AS1"/>
    <mergeCell ref="AQ9:AQ10"/>
    <mergeCell ref="AR9:AR10"/>
    <mergeCell ref="AS9:AS10"/>
    <mergeCell ref="A9:A10"/>
    <mergeCell ref="F9:F10"/>
    <mergeCell ref="H9:H10"/>
    <mergeCell ref="B1:D1"/>
    <mergeCell ref="K1:O1"/>
    <mergeCell ref="E1:I1"/>
    <mergeCell ref="I9:I10"/>
    <mergeCell ref="B5:D5"/>
    <mergeCell ref="L9:L10"/>
    <mergeCell ref="M9:M10"/>
    <mergeCell ref="N9:N10"/>
    <mergeCell ref="O9:O10"/>
  </mergeCells>
  <conditionalFormatting sqref="F20:I20">
    <cfRule type="containsText" dxfId="26" priority="37" stopIfTrue="1" operator="containsText" text="High">
      <formula>NOT(ISERROR(SEARCH("High",F20)))</formula>
    </cfRule>
    <cfRule type="containsText" dxfId="25" priority="38" stopIfTrue="1" operator="containsText" text="Medium">
      <formula>NOT(ISERROR(SEARCH("Medium",F20)))</formula>
    </cfRule>
    <cfRule type="containsText" dxfId="24" priority="39" stopIfTrue="1" operator="containsText" text="Low">
      <formula>NOT(ISERROR(SEARCH("Low",F20)))</formula>
    </cfRule>
  </conditionalFormatting>
  <conditionalFormatting sqref="L20:O20">
    <cfRule type="containsText" dxfId="23" priority="16" stopIfTrue="1" operator="containsText" text="High">
      <formula>NOT(ISERROR(SEARCH("High",L20)))</formula>
    </cfRule>
    <cfRule type="containsText" dxfId="22" priority="17" stopIfTrue="1" operator="containsText" text="Medium">
      <formula>NOT(ISERROR(SEARCH("Medium",L20)))</formula>
    </cfRule>
    <cfRule type="containsText" dxfId="21" priority="18" stopIfTrue="1" operator="containsText" text="Low">
      <formula>NOT(ISERROR(SEARCH("Low",L20)))</formula>
    </cfRule>
  </conditionalFormatting>
  <conditionalFormatting sqref="R20:U20">
    <cfRule type="containsText" dxfId="20" priority="13" stopIfTrue="1" operator="containsText" text="High">
      <formula>NOT(ISERROR(SEARCH("High",R20)))</formula>
    </cfRule>
    <cfRule type="containsText" dxfId="19" priority="14" stopIfTrue="1" operator="containsText" text="Medium">
      <formula>NOT(ISERROR(SEARCH("Medium",R20)))</formula>
    </cfRule>
    <cfRule type="containsText" dxfId="18" priority="15" stopIfTrue="1" operator="containsText" text="Low">
      <formula>NOT(ISERROR(SEARCH("Low",R20)))</formula>
    </cfRule>
  </conditionalFormatting>
  <conditionalFormatting sqref="X20:AA20">
    <cfRule type="containsText" dxfId="17" priority="10" stopIfTrue="1" operator="containsText" text="High">
      <formula>NOT(ISERROR(SEARCH("High",X20)))</formula>
    </cfRule>
    <cfRule type="containsText" dxfId="16" priority="11" stopIfTrue="1" operator="containsText" text="Medium">
      <formula>NOT(ISERROR(SEARCH("Medium",X20)))</formula>
    </cfRule>
    <cfRule type="containsText" dxfId="15" priority="12" stopIfTrue="1" operator="containsText" text="Low">
      <formula>NOT(ISERROR(SEARCH("Low",X20)))</formula>
    </cfRule>
  </conditionalFormatting>
  <conditionalFormatting sqref="AD20:AG20">
    <cfRule type="containsText" dxfId="14" priority="7" stopIfTrue="1" operator="containsText" text="High">
      <formula>NOT(ISERROR(SEARCH("High",AD20)))</formula>
    </cfRule>
    <cfRule type="containsText" dxfId="13" priority="8" stopIfTrue="1" operator="containsText" text="Medium">
      <formula>NOT(ISERROR(SEARCH("Medium",AD20)))</formula>
    </cfRule>
    <cfRule type="containsText" dxfId="12" priority="9" stopIfTrue="1" operator="containsText" text="Low">
      <formula>NOT(ISERROR(SEARCH("Low",AD20)))</formula>
    </cfRule>
  </conditionalFormatting>
  <conditionalFormatting sqref="AJ20:AM20">
    <cfRule type="containsText" dxfId="11" priority="4" stopIfTrue="1" operator="containsText" text="High">
      <formula>NOT(ISERROR(SEARCH("High",AJ20)))</formula>
    </cfRule>
    <cfRule type="containsText" dxfId="10" priority="5" stopIfTrue="1" operator="containsText" text="Medium">
      <formula>NOT(ISERROR(SEARCH("Medium",AJ20)))</formula>
    </cfRule>
    <cfRule type="containsText" dxfId="9" priority="6" stopIfTrue="1" operator="containsText" text="Low">
      <formula>NOT(ISERROR(SEARCH("Low",AJ20)))</formula>
    </cfRule>
  </conditionalFormatting>
  <conditionalFormatting sqref="AP20:AS20">
    <cfRule type="containsText" dxfId="8" priority="1" stopIfTrue="1" operator="containsText" text="High">
      <formula>NOT(ISERROR(SEARCH("High",AP20)))</formula>
    </cfRule>
    <cfRule type="containsText" dxfId="7" priority="2" stopIfTrue="1" operator="containsText" text="Medium">
      <formula>NOT(ISERROR(SEARCH("Medium",AP20)))</formula>
    </cfRule>
    <cfRule type="containsText" dxfId="6" priority="3" stopIfTrue="1" operator="containsText" text="Low">
      <formula>NOT(ISERROR(SEARCH("Low",AP20)))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8F9DD-35E6-4D97-9831-866DDE1CB055}">
  <sheetPr>
    <tabColor theme="4"/>
  </sheetPr>
  <dimension ref="A1:X132"/>
  <sheetViews>
    <sheetView zoomScale="130" zoomScaleNormal="130" workbookViewId="0">
      <pane xSplit="2" ySplit="2" topLeftCell="C3" activePane="bottomRight" state="frozen"/>
      <selection pane="topRight" activeCell="C1" sqref="C1"/>
      <selection pane="bottomLeft" activeCell="A3" sqref="A3"/>
      <selection pane="bottomRight" activeCell="H16" sqref="H16"/>
    </sheetView>
  </sheetViews>
  <sheetFormatPr defaultRowHeight="14.4" x14ac:dyDescent="0.55000000000000004"/>
  <cols>
    <col min="1" max="1" width="10" style="6" bestFit="1" customWidth="1"/>
    <col min="2" max="2" width="20.83984375" bestFit="1" customWidth="1"/>
    <col min="3" max="3" width="24.26171875" style="8" bestFit="1" customWidth="1"/>
    <col min="4" max="4" width="15.15625" style="8" bestFit="1" customWidth="1"/>
    <col min="5" max="5" width="7.578125" style="8" bestFit="1" customWidth="1"/>
    <col min="6" max="6" width="10" style="8" customWidth="1"/>
    <col min="7" max="7" width="24.68359375" style="8" bestFit="1" customWidth="1"/>
    <col min="8" max="8" width="25.68359375" style="8" bestFit="1" customWidth="1"/>
    <col min="9" max="9" width="24.26171875" style="8" bestFit="1" customWidth="1"/>
    <col min="10" max="10" width="23.15625" style="8" bestFit="1" customWidth="1"/>
    <col min="11" max="11" width="14.83984375" style="8" bestFit="1" customWidth="1"/>
    <col min="12" max="12" width="14.26171875" style="8" customWidth="1"/>
    <col min="13" max="13" width="16.83984375" style="8" bestFit="1" customWidth="1"/>
    <col min="14" max="14" width="21.15625" style="8" bestFit="1" customWidth="1"/>
    <col min="15" max="15" width="15" style="8" bestFit="1" customWidth="1"/>
    <col min="16" max="16" width="18.68359375" style="8" bestFit="1" customWidth="1"/>
    <col min="17" max="17" width="8" style="8" bestFit="1" customWidth="1"/>
    <col min="19" max="19" width="14.26171875" customWidth="1"/>
    <col min="20" max="20" width="10.68359375" bestFit="1" customWidth="1"/>
    <col min="23" max="23" width="13.15625" customWidth="1"/>
    <col min="24" max="24" width="9.83984375" bestFit="1" customWidth="1"/>
  </cols>
  <sheetData>
    <row r="1" spans="1:24" ht="15" customHeight="1" thickBot="1" x14ac:dyDescent="0.6">
      <c r="A1" s="252" t="s">
        <v>3</v>
      </c>
      <c r="B1" s="254" t="s">
        <v>4</v>
      </c>
      <c r="C1" s="256" t="s">
        <v>65</v>
      </c>
      <c r="D1" s="257"/>
      <c r="E1" s="257"/>
      <c r="F1" s="258"/>
      <c r="G1" s="259" t="s">
        <v>68</v>
      </c>
      <c r="H1" s="260"/>
      <c r="I1" s="260"/>
      <c r="J1" s="260"/>
      <c r="K1" s="260"/>
      <c r="L1" s="260"/>
      <c r="M1" s="261"/>
      <c r="N1" s="241" t="s">
        <v>84</v>
      </c>
      <c r="O1" s="242"/>
      <c r="P1" s="242"/>
      <c r="Q1" s="242"/>
      <c r="R1" s="243"/>
      <c r="S1" s="239" t="s">
        <v>108</v>
      </c>
      <c r="T1" s="248" t="s">
        <v>116</v>
      </c>
      <c r="W1" s="244" t="s">
        <v>113</v>
      </c>
      <c r="X1" s="244"/>
    </row>
    <row r="2" spans="1:24" ht="34.9" customHeight="1" thickBot="1" x14ac:dyDescent="0.6">
      <c r="A2" s="253"/>
      <c r="B2" s="255"/>
      <c r="C2" s="79" t="s">
        <v>71</v>
      </c>
      <c r="D2" s="80" t="s">
        <v>72</v>
      </c>
      <c r="E2" s="81" t="s">
        <v>102</v>
      </c>
      <c r="F2" s="82" t="s">
        <v>73</v>
      </c>
      <c r="G2" s="83" t="s">
        <v>74</v>
      </c>
      <c r="H2" s="84" t="s">
        <v>75</v>
      </c>
      <c r="I2" s="84" t="s">
        <v>76</v>
      </c>
      <c r="J2" s="84" t="s">
        <v>77</v>
      </c>
      <c r="K2" s="84" t="s">
        <v>78</v>
      </c>
      <c r="L2" s="85" t="s">
        <v>101</v>
      </c>
      <c r="M2" s="86" t="s">
        <v>81</v>
      </c>
      <c r="N2" s="87" t="s">
        <v>79</v>
      </c>
      <c r="O2" s="88" t="s">
        <v>80</v>
      </c>
      <c r="P2" s="89" t="s">
        <v>110</v>
      </c>
      <c r="Q2" s="90" t="s">
        <v>100</v>
      </c>
      <c r="R2" s="91" t="s">
        <v>85</v>
      </c>
      <c r="S2" s="240"/>
      <c r="T2" s="249"/>
      <c r="W2" s="68" t="s">
        <v>112</v>
      </c>
      <c r="X2" s="69" t="s">
        <v>0</v>
      </c>
    </row>
    <row r="3" spans="1:24" ht="14.7" thickBot="1" x14ac:dyDescent="0.6">
      <c r="A3" s="250" t="s">
        <v>106</v>
      </c>
      <c r="B3" s="251"/>
      <c r="C3" s="51">
        <v>1</v>
      </c>
      <c r="D3" s="52">
        <v>1</v>
      </c>
      <c r="E3" s="53"/>
      <c r="F3" s="54"/>
      <c r="G3" s="55">
        <v>1</v>
      </c>
      <c r="H3" s="56">
        <v>1</v>
      </c>
      <c r="I3" s="56">
        <v>1</v>
      </c>
      <c r="J3" s="56">
        <v>1</v>
      </c>
      <c r="K3" s="56">
        <v>1</v>
      </c>
      <c r="L3" s="57"/>
      <c r="M3" s="58"/>
      <c r="N3" s="59">
        <v>1</v>
      </c>
      <c r="O3" s="60">
        <v>1</v>
      </c>
      <c r="P3" s="64"/>
      <c r="Q3" s="61"/>
      <c r="R3" s="62"/>
      <c r="S3" s="76"/>
      <c r="T3" s="249"/>
      <c r="W3" s="70" t="str">
        <f>"R &gt; "&amp;ROUND(X11,2)</f>
        <v>R &gt; 2.35</v>
      </c>
      <c r="X3" s="71" t="s">
        <v>5</v>
      </c>
    </row>
    <row r="4" spans="1:24" ht="15.6" x14ac:dyDescent="0.55000000000000004">
      <c r="A4" s="1">
        <v>1</v>
      </c>
      <c r="B4" s="2" t="s">
        <v>8</v>
      </c>
      <c r="C4" s="17">
        <v>3</v>
      </c>
      <c r="D4" s="18">
        <v>3</v>
      </c>
      <c r="E4" s="45">
        <v>1</v>
      </c>
      <c r="F4" s="19">
        <f>IF($S$53="no",IF(SUM(C4:D4)=0,2,((C4*C$3)+(D4*D$3))/(COUNT(C4)*C$3+COUNT(D4)*D$3)),IF(SUM(C4:D4)=0,2,((C4*C$3)+(D4*D$3))/((COUNT(C4)*C$3+COUNT(D4)*D$3)+0.5*(COUNTBLANK(C4)*C$3+COUNTBLANK(D4)*D$3))))</f>
        <v>3</v>
      </c>
      <c r="G4" s="24">
        <v>3</v>
      </c>
      <c r="H4" s="25"/>
      <c r="I4" s="25">
        <v>3</v>
      </c>
      <c r="J4" s="25">
        <v>2</v>
      </c>
      <c r="K4" s="25"/>
      <c r="L4" s="42">
        <v>1</v>
      </c>
      <c r="M4" s="26">
        <f>IF($S$53="no",IF(SUM(G4:K4)=0,2,((G4*G$3)+(H4*H$3)+(I4*I$3)+(J4*J$3)+(K4*K$3))/(COUNT(G4)*G$3+COUNT(H4)*H$3+COUNT(I4)*I$3+COUNT(J4)*J$3+COUNT(K4)*K$3)),IF(SUM(G4:K4)=0,2,((G4*G$3)+(H4*H$3)+(I4*I$3)+(J4*J$3)+(K4*K$3))/((COUNT(G4)*G$3+COUNT(H4)*H$3+COUNT(I4)*I$3+COUNT(J4)*J$3+COUNT(K4)*K$3)+0.5*(COUNTBLANK(G4)*G$3+COUNTBLANK(H4)*H$3+COUNTBLANK(I4)*I$3+COUNTBLANK(J4)*J$3+COUNTBLANK(K4)*K$3))))</f>
        <v>2.6666666666666665</v>
      </c>
      <c r="N4" s="32"/>
      <c r="O4" s="30"/>
      <c r="P4" s="65"/>
      <c r="Q4" s="39">
        <v>1</v>
      </c>
      <c r="R4" s="36">
        <f>IF(SUM(N4:P4)&gt;0,1,0)</f>
        <v>0</v>
      </c>
      <c r="S4" s="94">
        <f>IF(R4=0,SUM(F4,M4)/SUM(E4,L4),SUM(F4,M4,R4)/SUM(E4,L4,Q4))</f>
        <v>2.833333333333333</v>
      </c>
      <c r="T4" s="77" t="str">
        <f>IF((S4&lt;=$X$10),"High",(IF((S4&lt;=$X$11),"Medium","Low")))</f>
        <v>Low</v>
      </c>
      <c r="W4" s="72" t="str">
        <f>ROUND(X10,2)&amp;" &lt; R ≤ "&amp;ROUND(X11,2)</f>
        <v>2.03 &lt; R ≤ 2.35</v>
      </c>
      <c r="X4" s="73" t="s">
        <v>114</v>
      </c>
    </row>
    <row r="5" spans="1:24" ht="15.9" thickBot="1" x14ac:dyDescent="0.6">
      <c r="A5" s="1">
        <v>2</v>
      </c>
      <c r="B5" s="2" t="s">
        <v>9</v>
      </c>
      <c r="C5" s="11"/>
      <c r="D5" s="10"/>
      <c r="E5" s="46">
        <v>1</v>
      </c>
      <c r="F5" s="16">
        <f t="shared" ref="F5:F52" si="0">IF($S$53="no",IF(SUM(C5:D5)=0,2,((C5*C$3)+(D5*D$3))/(COUNT(C5)*C$3+COUNT(D5)*D$3)),IF(SUM(C5:D5)=0,2,((C5*C$3)+(D5*D$3))/((COUNT(C5)*C$3+COUNT(D5)*D$3)+0.5*(COUNTBLANK(C5)*C$3+COUNTBLANK(D5)*D$3))))</f>
        <v>2</v>
      </c>
      <c r="G5" s="14">
        <v>3</v>
      </c>
      <c r="H5" s="15"/>
      <c r="I5" s="15">
        <v>3</v>
      </c>
      <c r="J5" s="15">
        <v>3</v>
      </c>
      <c r="K5" s="15"/>
      <c r="L5" s="43">
        <v>1</v>
      </c>
      <c r="M5" s="9">
        <f t="shared" ref="M5:M52" si="1">IF($S$53="no",IF(SUM(G5:K5)=0,2,((G5*G$3)+(H5*H$3)+(I5*I$3)+(J5*J$3)+(K5*K$3))/(COUNT(G5)*G$3+COUNT(H5)*H$3+COUNT(I5)*I$3+COUNT(J5)*J$3+COUNT(K5)*K$3)),IF(SUM(G5:K5)=0,2,((G5*G$3)+(H5*H$3)+(I5*I$3)+(J5*J$3)+(K5*K$3))/((COUNT(G5)*G$3+COUNT(H5)*H$3+COUNT(I5)*I$3+COUNT(J5)*J$3+COUNT(K5)*K$3)+0.5*(COUNTBLANK(G5)*G$3+COUNTBLANK(H5)*H$3+COUNTBLANK(I5)*I$3+COUNTBLANK(J5)*J$3+COUNTBLANK(K5)*K$3))))</f>
        <v>3</v>
      </c>
      <c r="N5" s="33"/>
      <c r="O5" s="31"/>
      <c r="P5" s="66"/>
      <c r="Q5" s="40">
        <v>1</v>
      </c>
      <c r="R5" s="37">
        <f>IF(SUM(N5:P5)&gt;0,1,0)</f>
        <v>0</v>
      </c>
      <c r="S5" s="95">
        <f t="shared" ref="S5:S6" si="2">IF(R5=0,SUM(F5,M5)/SUM(E5,L5),SUM(F5,M5,R5)/SUM(E5,L5,Q5))</f>
        <v>2.5</v>
      </c>
      <c r="T5" s="92" t="str">
        <f t="shared" ref="T5:T52" si="3">IF((S5&lt;=$X$10),"High",(IF((S5&lt;=$X$11),"Medium","Low")))</f>
        <v>Low</v>
      </c>
      <c r="W5" s="74" t="str">
        <f>"R ≤ "&amp;ROUND(X10,2)</f>
        <v>R ≤ 2.03</v>
      </c>
      <c r="X5" s="75" t="s">
        <v>6</v>
      </c>
    </row>
    <row r="6" spans="1:24" ht="15.6" x14ac:dyDescent="0.55000000000000004">
      <c r="A6" s="1">
        <v>3</v>
      </c>
      <c r="B6" s="3" t="s">
        <v>10</v>
      </c>
      <c r="C6" s="20">
        <v>1</v>
      </c>
      <c r="D6" s="18">
        <v>1</v>
      </c>
      <c r="E6" s="45">
        <v>1</v>
      </c>
      <c r="F6" s="19">
        <f t="shared" si="0"/>
        <v>1</v>
      </c>
      <c r="G6" s="24">
        <v>3</v>
      </c>
      <c r="H6" s="25"/>
      <c r="I6" s="25">
        <v>2</v>
      </c>
      <c r="J6" s="25">
        <v>2</v>
      </c>
      <c r="K6" s="25"/>
      <c r="L6" s="42">
        <v>1</v>
      </c>
      <c r="M6" s="26">
        <f t="shared" si="1"/>
        <v>2.3333333333333335</v>
      </c>
      <c r="N6" s="32"/>
      <c r="O6" s="30"/>
      <c r="P6" s="65"/>
      <c r="Q6" s="39">
        <v>1</v>
      </c>
      <c r="R6" s="36">
        <f t="shared" ref="R6:R52" si="4">IF(SUM(N6:P6)&gt;0,1,0)</f>
        <v>0</v>
      </c>
      <c r="S6" s="94">
        <f t="shared" si="2"/>
        <v>1.6666666666666667</v>
      </c>
      <c r="T6" s="92" t="str">
        <f t="shared" si="3"/>
        <v>High</v>
      </c>
    </row>
    <row r="7" spans="1:24" ht="15.6" x14ac:dyDescent="0.55000000000000004">
      <c r="A7" s="1">
        <v>4</v>
      </c>
      <c r="B7" s="2" t="s">
        <v>11</v>
      </c>
      <c r="C7" s="11">
        <v>2</v>
      </c>
      <c r="D7" s="10">
        <v>3</v>
      </c>
      <c r="E7" s="46">
        <v>1</v>
      </c>
      <c r="F7" s="16">
        <f t="shared" si="0"/>
        <v>2.5</v>
      </c>
      <c r="G7" s="14">
        <v>3</v>
      </c>
      <c r="H7" s="15">
        <v>1</v>
      </c>
      <c r="I7" s="15">
        <v>2</v>
      </c>
      <c r="J7" s="15">
        <v>1</v>
      </c>
      <c r="K7" s="15">
        <v>3</v>
      </c>
      <c r="L7" s="43">
        <v>1</v>
      </c>
      <c r="M7" s="9">
        <f t="shared" si="1"/>
        <v>2</v>
      </c>
      <c r="N7" s="33"/>
      <c r="O7" s="31"/>
      <c r="P7" s="66"/>
      <c r="Q7" s="40">
        <v>1</v>
      </c>
      <c r="R7" s="37">
        <f t="shared" si="4"/>
        <v>0</v>
      </c>
      <c r="S7" s="95">
        <f>IF(R7=0,SUM(F7,M7)/SUM(E7,L7),SUM(F7,M7,R7)/SUM(E7,L7,Q7))</f>
        <v>2.25</v>
      </c>
      <c r="T7" s="92" t="str">
        <f t="shared" si="3"/>
        <v>Medium</v>
      </c>
    </row>
    <row r="8" spans="1:24" ht="15.6" x14ac:dyDescent="0.55000000000000004">
      <c r="A8" s="100">
        <v>5</v>
      </c>
      <c r="B8" s="101" t="s">
        <v>12</v>
      </c>
      <c r="C8" s="194">
        <v>1</v>
      </c>
      <c r="D8" s="195"/>
      <c r="E8" s="196">
        <v>1</v>
      </c>
      <c r="F8" s="197">
        <f t="shared" si="0"/>
        <v>1</v>
      </c>
      <c r="G8" s="198">
        <v>1</v>
      </c>
      <c r="H8" s="199">
        <v>3</v>
      </c>
      <c r="I8" s="199">
        <v>2</v>
      </c>
      <c r="J8" s="199">
        <v>3</v>
      </c>
      <c r="K8" s="199">
        <v>2</v>
      </c>
      <c r="L8" s="195">
        <v>1</v>
      </c>
      <c r="M8" s="200">
        <f t="shared" si="1"/>
        <v>2.2000000000000002</v>
      </c>
      <c r="N8" s="198"/>
      <c r="O8" s="199">
        <v>1</v>
      </c>
      <c r="P8" s="195"/>
      <c r="Q8" s="201">
        <v>1</v>
      </c>
      <c r="R8" s="202">
        <f t="shared" si="4"/>
        <v>1</v>
      </c>
      <c r="S8" s="203">
        <f>IF(ISNUMBER(CouncilWrkSht!U19),CouncilWrkSht!U19,IF(R8=0,SUM(F8,M8)/SUM(E8,L8),SUM(F8,M8,R8)/SUM(E8,L8,Q8)))</f>
        <v>1.4000000000000001</v>
      </c>
      <c r="T8" s="92" t="str">
        <f t="shared" si="3"/>
        <v>High</v>
      </c>
    </row>
    <row r="9" spans="1:24" ht="15.6" x14ac:dyDescent="0.6">
      <c r="A9" s="1">
        <v>6</v>
      </c>
      <c r="B9" s="2" t="s">
        <v>13</v>
      </c>
      <c r="C9" s="11">
        <v>1</v>
      </c>
      <c r="D9" s="10">
        <v>2</v>
      </c>
      <c r="E9" s="46">
        <v>1</v>
      </c>
      <c r="F9" s="16">
        <f t="shared" si="0"/>
        <v>1.5</v>
      </c>
      <c r="G9" s="14">
        <v>3</v>
      </c>
      <c r="H9" s="15">
        <v>2</v>
      </c>
      <c r="I9" s="15">
        <v>2</v>
      </c>
      <c r="J9" s="15">
        <v>2</v>
      </c>
      <c r="K9" s="15">
        <v>3</v>
      </c>
      <c r="L9" s="43">
        <v>1</v>
      </c>
      <c r="M9" s="9">
        <f t="shared" si="1"/>
        <v>2.4</v>
      </c>
      <c r="N9" s="33"/>
      <c r="O9" s="31"/>
      <c r="P9" s="66"/>
      <c r="Q9" s="40">
        <v>1</v>
      </c>
      <c r="R9" s="37">
        <f t="shared" si="4"/>
        <v>0</v>
      </c>
      <c r="S9" s="95">
        <f t="shared" ref="S9:S52" si="5">IF(R9=0,SUM(F9,M9)/SUM(E9,L9),SUM(F9,M9,R9)/SUM(E9,L9,Q9))</f>
        <v>1.95</v>
      </c>
      <c r="T9" s="92" t="str">
        <f t="shared" si="3"/>
        <v>High</v>
      </c>
      <c r="W9" s="97" t="s">
        <v>117</v>
      </c>
      <c r="X9" s="97"/>
    </row>
    <row r="10" spans="1:24" ht="15.6" x14ac:dyDescent="0.6">
      <c r="A10" s="100">
        <v>7</v>
      </c>
      <c r="B10" s="101" t="s">
        <v>14</v>
      </c>
      <c r="C10" s="194">
        <v>1</v>
      </c>
      <c r="D10" s="195">
        <v>2</v>
      </c>
      <c r="E10" s="196">
        <v>1</v>
      </c>
      <c r="F10" s="197">
        <f t="shared" si="0"/>
        <v>1.5</v>
      </c>
      <c r="G10" s="198">
        <v>3</v>
      </c>
      <c r="H10" s="199">
        <v>3</v>
      </c>
      <c r="I10" s="199">
        <v>1</v>
      </c>
      <c r="J10" s="199">
        <v>3</v>
      </c>
      <c r="K10" s="199">
        <v>2</v>
      </c>
      <c r="L10" s="195">
        <v>1</v>
      </c>
      <c r="M10" s="200">
        <f t="shared" si="1"/>
        <v>2.4</v>
      </c>
      <c r="N10" s="198"/>
      <c r="O10" s="199"/>
      <c r="P10" s="195"/>
      <c r="Q10" s="201">
        <v>1</v>
      </c>
      <c r="R10" s="202">
        <f t="shared" si="4"/>
        <v>0</v>
      </c>
      <c r="S10" s="203">
        <f t="shared" si="5"/>
        <v>1.95</v>
      </c>
      <c r="T10" s="92" t="str">
        <f t="shared" si="3"/>
        <v>High</v>
      </c>
      <c r="W10" s="98">
        <v>0.33329999999999999</v>
      </c>
      <c r="X10" s="99">
        <f>_xlfn.PERCENTILE.INC(S4:S52,W10)</f>
        <v>2.03328</v>
      </c>
    </row>
    <row r="11" spans="1:24" ht="15.6" x14ac:dyDescent="0.6">
      <c r="A11" s="1">
        <v>8</v>
      </c>
      <c r="B11" s="2" t="s">
        <v>15</v>
      </c>
      <c r="C11" s="11">
        <v>2</v>
      </c>
      <c r="D11" s="10">
        <v>3</v>
      </c>
      <c r="E11" s="46">
        <v>1</v>
      </c>
      <c r="F11" s="16">
        <f t="shared" si="0"/>
        <v>2.5</v>
      </c>
      <c r="G11" s="14">
        <v>2</v>
      </c>
      <c r="H11" s="15"/>
      <c r="I11" s="15">
        <v>2</v>
      </c>
      <c r="J11" s="15">
        <v>2</v>
      </c>
      <c r="K11" s="15">
        <v>3</v>
      </c>
      <c r="L11" s="43">
        <v>1</v>
      </c>
      <c r="M11" s="9">
        <f t="shared" si="1"/>
        <v>2.25</v>
      </c>
      <c r="N11" s="33"/>
      <c r="O11" s="31"/>
      <c r="P11" s="66"/>
      <c r="Q11" s="40">
        <v>1</v>
      </c>
      <c r="R11" s="37">
        <f t="shared" si="4"/>
        <v>0</v>
      </c>
      <c r="S11" s="95">
        <f t="shared" si="5"/>
        <v>2.375</v>
      </c>
      <c r="T11" s="92" t="str">
        <f t="shared" si="3"/>
        <v>Low</v>
      </c>
      <c r="W11" s="98">
        <v>0.66669999999999996</v>
      </c>
      <c r="X11" s="99">
        <f>_xlfn.PERCENTILE.INC(S4:S52,W11)</f>
        <v>2.3500399999999999</v>
      </c>
    </row>
    <row r="12" spans="1:24" ht="15.6" x14ac:dyDescent="0.55000000000000004">
      <c r="A12" s="1">
        <v>9</v>
      </c>
      <c r="B12" s="2" t="s">
        <v>16</v>
      </c>
      <c r="C12" s="17">
        <v>2</v>
      </c>
      <c r="D12" s="18">
        <v>3</v>
      </c>
      <c r="E12" s="45">
        <v>1</v>
      </c>
      <c r="F12" s="19">
        <f t="shared" si="0"/>
        <v>2.5</v>
      </c>
      <c r="G12" s="24">
        <v>3</v>
      </c>
      <c r="H12" s="25">
        <v>3</v>
      </c>
      <c r="I12" s="25">
        <v>2</v>
      </c>
      <c r="J12" s="25">
        <v>2</v>
      </c>
      <c r="K12" s="25">
        <v>1</v>
      </c>
      <c r="L12" s="42">
        <v>1</v>
      </c>
      <c r="M12" s="26">
        <f t="shared" si="1"/>
        <v>2.2000000000000002</v>
      </c>
      <c r="N12" s="32"/>
      <c r="O12" s="30"/>
      <c r="P12" s="65"/>
      <c r="Q12" s="39">
        <v>1</v>
      </c>
      <c r="R12" s="36">
        <f t="shared" si="4"/>
        <v>0</v>
      </c>
      <c r="S12" s="94">
        <f t="shared" si="5"/>
        <v>2.35</v>
      </c>
      <c r="T12" s="92" t="str">
        <f t="shared" si="3"/>
        <v>Medium</v>
      </c>
    </row>
    <row r="13" spans="1:24" ht="15.6" x14ac:dyDescent="0.55000000000000004">
      <c r="A13" s="1">
        <v>10</v>
      </c>
      <c r="B13" s="2" t="s">
        <v>17</v>
      </c>
      <c r="C13" s="11">
        <v>1</v>
      </c>
      <c r="D13" s="10">
        <v>1</v>
      </c>
      <c r="E13" s="46">
        <v>1</v>
      </c>
      <c r="F13" s="16">
        <f t="shared" si="0"/>
        <v>1</v>
      </c>
      <c r="G13" s="14">
        <v>1</v>
      </c>
      <c r="H13" s="15">
        <v>3</v>
      </c>
      <c r="I13" s="15">
        <v>3</v>
      </c>
      <c r="J13" s="15">
        <v>1</v>
      </c>
      <c r="K13" s="15"/>
      <c r="L13" s="43">
        <v>1</v>
      </c>
      <c r="M13" s="9">
        <f t="shared" si="1"/>
        <v>2</v>
      </c>
      <c r="N13" s="33"/>
      <c r="O13" s="31"/>
      <c r="P13" s="66"/>
      <c r="Q13" s="40">
        <v>1</v>
      </c>
      <c r="R13" s="37">
        <f t="shared" si="4"/>
        <v>0</v>
      </c>
      <c r="S13" s="95">
        <f t="shared" si="5"/>
        <v>1.5</v>
      </c>
      <c r="T13" s="92" t="str">
        <f t="shared" si="3"/>
        <v>High</v>
      </c>
    </row>
    <row r="14" spans="1:24" ht="15.6" x14ac:dyDescent="0.55000000000000004">
      <c r="A14" s="1">
        <v>11</v>
      </c>
      <c r="B14" s="2" t="s">
        <v>18</v>
      </c>
      <c r="C14" s="17">
        <v>1</v>
      </c>
      <c r="D14" s="18">
        <v>1</v>
      </c>
      <c r="E14" s="45">
        <v>1</v>
      </c>
      <c r="F14" s="19">
        <f t="shared" si="0"/>
        <v>1</v>
      </c>
      <c r="G14" s="24">
        <v>1</v>
      </c>
      <c r="H14" s="25"/>
      <c r="I14" s="25">
        <v>3</v>
      </c>
      <c r="J14" s="25">
        <v>3</v>
      </c>
      <c r="K14" s="25"/>
      <c r="L14" s="42">
        <v>1</v>
      </c>
      <c r="M14" s="26">
        <f t="shared" si="1"/>
        <v>2.3333333333333335</v>
      </c>
      <c r="N14" s="32"/>
      <c r="O14" s="30"/>
      <c r="P14" s="65"/>
      <c r="Q14" s="39">
        <v>1</v>
      </c>
      <c r="R14" s="36">
        <f t="shared" si="4"/>
        <v>0</v>
      </c>
      <c r="S14" s="94">
        <f t="shared" si="5"/>
        <v>1.6666666666666667</v>
      </c>
      <c r="T14" s="92" t="str">
        <f t="shared" si="3"/>
        <v>High</v>
      </c>
    </row>
    <row r="15" spans="1:24" ht="15.6" x14ac:dyDescent="0.55000000000000004">
      <c r="A15" s="100">
        <v>12</v>
      </c>
      <c r="B15" s="101" t="s">
        <v>19</v>
      </c>
      <c r="C15" s="194">
        <v>1</v>
      </c>
      <c r="D15" s="195">
        <v>2</v>
      </c>
      <c r="E15" s="196">
        <v>1</v>
      </c>
      <c r="F15" s="197">
        <f t="shared" si="0"/>
        <v>1.5</v>
      </c>
      <c r="G15" s="198">
        <v>3</v>
      </c>
      <c r="H15" s="199">
        <v>2</v>
      </c>
      <c r="I15" s="199">
        <v>2</v>
      </c>
      <c r="J15" s="199">
        <v>1</v>
      </c>
      <c r="K15" s="199">
        <v>3</v>
      </c>
      <c r="L15" s="195">
        <v>1</v>
      </c>
      <c r="M15" s="200">
        <f t="shared" si="1"/>
        <v>2.2000000000000002</v>
      </c>
      <c r="N15" s="198"/>
      <c r="O15" s="199"/>
      <c r="P15" s="195"/>
      <c r="Q15" s="201">
        <v>1</v>
      </c>
      <c r="R15" s="202">
        <f t="shared" si="4"/>
        <v>0</v>
      </c>
      <c r="S15" s="203">
        <f t="shared" si="5"/>
        <v>1.85</v>
      </c>
      <c r="T15" s="92" t="str">
        <f t="shared" si="3"/>
        <v>High</v>
      </c>
    </row>
    <row r="16" spans="1:24" ht="15.6" x14ac:dyDescent="0.55000000000000004">
      <c r="A16" s="1">
        <v>13</v>
      </c>
      <c r="B16" s="2" t="s">
        <v>20</v>
      </c>
      <c r="C16" s="17">
        <v>1</v>
      </c>
      <c r="D16" s="18">
        <v>2</v>
      </c>
      <c r="E16" s="45">
        <v>1</v>
      </c>
      <c r="F16" s="19">
        <f t="shared" si="0"/>
        <v>1.5</v>
      </c>
      <c r="G16" s="24">
        <v>3</v>
      </c>
      <c r="H16" s="25">
        <v>1</v>
      </c>
      <c r="I16" s="25">
        <v>2</v>
      </c>
      <c r="J16" s="25">
        <v>2</v>
      </c>
      <c r="K16" s="25">
        <v>3</v>
      </c>
      <c r="L16" s="42">
        <v>1</v>
      </c>
      <c r="M16" s="26">
        <f t="shared" si="1"/>
        <v>2.2000000000000002</v>
      </c>
      <c r="N16" s="32">
        <v>1</v>
      </c>
      <c r="O16" s="30"/>
      <c r="P16" s="65">
        <v>1</v>
      </c>
      <c r="Q16" s="39">
        <v>1</v>
      </c>
      <c r="R16" s="36">
        <f t="shared" si="4"/>
        <v>1</v>
      </c>
      <c r="S16" s="94">
        <f t="shared" si="5"/>
        <v>1.5666666666666667</v>
      </c>
      <c r="T16" s="92" t="str">
        <f t="shared" si="3"/>
        <v>High</v>
      </c>
    </row>
    <row r="17" spans="1:20" ht="15.6" x14ac:dyDescent="0.55000000000000004">
      <c r="A17" s="1">
        <v>14</v>
      </c>
      <c r="B17" s="2" t="s">
        <v>21</v>
      </c>
      <c r="C17" s="11">
        <v>2</v>
      </c>
      <c r="D17" s="10">
        <v>3</v>
      </c>
      <c r="E17" s="46">
        <v>1</v>
      </c>
      <c r="F17" s="16">
        <f t="shared" si="0"/>
        <v>2.5</v>
      </c>
      <c r="G17" s="14">
        <v>3</v>
      </c>
      <c r="H17" s="15">
        <v>3</v>
      </c>
      <c r="I17" s="15">
        <v>2</v>
      </c>
      <c r="J17" s="15">
        <v>3</v>
      </c>
      <c r="K17" s="15">
        <v>2</v>
      </c>
      <c r="L17" s="43">
        <v>1</v>
      </c>
      <c r="M17" s="9">
        <f t="shared" si="1"/>
        <v>2.6</v>
      </c>
      <c r="N17" s="33"/>
      <c r="O17" s="31"/>
      <c r="P17" s="66">
        <v>1</v>
      </c>
      <c r="Q17" s="40">
        <v>1</v>
      </c>
      <c r="R17" s="37">
        <f t="shared" si="4"/>
        <v>1</v>
      </c>
      <c r="S17" s="95">
        <f t="shared" si="5"/>
        <v>2.0333333333333332</v>
      </c>
      <c r="T17" s="92" t="str">
        <f t="shared" si="3"/>
        <v>Medium</v>
      </c>
    </row>
    <row r="18" spans="1:20" ht="15.6" x14ac:dyDescent="0.55000000000000004">
      <c r="A18" s="100">
        <v>15</v>
      </c>
      <c r="B18" s="101" t="s">
        <v>22</v>
      </c>
      <c r="C18" s="194">
        <v>1</v>
      </c>
      <c r="D18" s="195">
        <v>3</v>
      </c>
      <c r="E18" s="196">
        <v>1</v>
      </c>
      <c r="F18" s="197">
        <f t="shared" si="0"/>
        <v>2</v>
      </c>
      <c r="G18" s="198">
        <v>1</v>
      </c>
      <c r="H18" s="199">
        <v>1</v>
      </c>
      <c r="I18" s="199">
        <v>2</v>
      </c>
      <c r="J18" s="199">
        <v>1</v>
      </c>
      <c r="K18" s="199">
        <v>3</v>
      </c>
      <c r="L18" s="195">
        <v>1</v>
      </c>
      <c r="M18" s="200">
        <f t="shared" si="1"/>
        <v>1.6</v>
      </c>
      <c r="N18" s="198"/>
      <c r="O18" s="199"/>
      <c r="P18" s="195"/>
      <c r="Q18" s="201">
        <v>1</v>
      </c>
      <c r="R18" s="202">
        <f t="shared" si="4"/>
        <v>0</v>
      </c>
      <c r="S18" s="203">
        <f t="shared" si="5"/>
        <v>1.8</v>
      </c>
      <c r="T18" s="92" t="str">
        <f t="shared" si="3"/>
        <v>High</v>
      </c>
    </row>
    <row r="19" spans="1:20" ht="15.6" x14ac:dyDescent="0.55000000000000004">
      <c r="A19" s="1">
        <v>16</v>
      </c>
      <c r="B19" s="2" t="s">
        <v>23</v>
      </c>
      <c r="C19" s="11">
        <v>1</v>
      </c>
      <c r="D19" s="10">
        <v>3</v>
      </c>
      <c r="E19" s="46">
        <v>1</v>
      </c>
      <c r="F19" s="16">
        <f t="shared" si="0"/>
        <v>2</v>
      </c>
      <c r="G19" s="14">
        <v>3</v>
      </c>
      <c r="H19" s="15"/>
      <c r="I19" s="15">
        <v>2</v>
      </c>
      <c r="J19" s="15">
        <v>3</v>
      </c>
      <c r="K19" s="15">
        <v>3</v>
      </c>
      <c r="L19" s="43">
        <v>1</v>
      </c>
      <c r="M19" s="9">
        <f t="shared" si="1"/>
        <v>2.75</v>
      </c>
      <c r="N19" s="33"/>
      <c r="O19" s="31"/>
      <c r="P19" s="66"/>
      <c r="Q19" s="40">
        <v>1</v>
      </c>
      <c r="R19" s="37">
        <f t="shared" si="4"/>
        <v>0</v>
      </c>
      <c r="S19" s="95">
        <f t="shared" si="5"/>
        <v>2.375</v>
      </c>
      <c r="T19" s="92" t="str">
        <f t="shared" si="3"/>
        <v>Low</v>
      </c>
    </row>
    <row r="20" spans="1:20" ht="15.6" x14ac:dyDescent="0.55000000000000004">
      <c r="A20" s="1">
        <v>17</v>
      </c>
      <c r="B20" s="2" t="s">
        <v>24</v>
      </c>
      <c r="C20" s="17">
        <v>1</v>
      </c>
      <c r="D20" s="18">
        <v>1</v>
      </c>
      <c r="E20" s="45">
        <v>1</v>
      </c>
      <c r="F20" s="19">
        <f t="shared" si="0"/>
        <v>1</v>
      </c>
      <c r="G20" s="24">
        <v>1</v>
      </c>
      <c r="H20" s="25">
        <v>3</v>
      </c>
      <c r="I20" s="25">
        <v>2</v>
      </c>
      <c r="J20" s="25">
        <v>3</v>
      </c>
      <c r="K20" s="25"/>
      <c r="L20" s="42">
        <v>1</v>
      </c>
      <c r="M20" s="26">
        <f t="shared" si="1"/>
        <v>2.25</v>
      </c>
      <c r="N20" s="32"/>
      <c r="O20" s="30"/>
      <c r="P20" s="65"/>
      <c r="Q20" s="39">
        <v>1</v>
      </c>
      <c r="R20" s="36">
        <f t="shared" si="4"/>
        <v>0</v>
      </c>
      <c r="S20" s="94">
        <f t="shared" si="5"/>
        <v>1.625</v>
      </c>
      <c r="T20" s="92" t="str">
        <f t="shared" si="3"/>
        <v>High</v>
      </c>
    </row>
    <row r="21" spans="1:20" ht="15.6" x14ac:dyDescent="0.55000000000000004">
      <c r="A21" s="1">
        <v>18</v>
      </c>
      <c r="B21" s="2" t="s">
        <v>25</v>
      </c>
      <c r="C21" s="11">
        <v>2</v>
      </c>
      <c r="D21" s="10">
        <v>3</v>
      </c>
      <c r="E21" s="46">
        <v>1</v>
      </c>
      <c r="F21" s="16">
        <f t="shared" si="0"/>
        <v>2.5</v>
      </c>
      <c r="G21" s="14">
        <v>2</v>
      </c>
      <c r="H21" s="15">
        <v>3</v>
      </c>
      <c r="I21" s="15">
        <v>1</v>
      </c>
      <c r="J21" s="15">
        <v>2</v>
      </c>
      <c r="K21" s="15"/>
      <c r="L21" s="43">
        <v>1</v>
      </c>
      <c r="M21" s="9">
        <f t="shared" si="1"/>
        <v>2</v>
      </c>
      <c r="N21" s="33"/>
      <c r="O21" s="31"/>
      <c r="P21" s="66"/>
      <c r="Q21" s="40">
        <v>1</v>
      </c>
      <c r="R21" s="37">
        <f t="shared" si="4"/>
        <v>0</v>
      </c>
      <c r="S21" s="95">
        <f t="shared" si="5"/>
        <v>2.25</v>
      </c>
      <c r="T21" s="92" t="str">
        <f t="shared" si="3"/>
        <v>Medium</v>
      </c>
    </row>
    <row r="22" spans="1:20" ht="15.6" x14ac:dyDescent="0.55000000000000004">
      <c r="A22" s="1">
        <v>19</v>
      </c>
      <c r="B22" s="2" t="s">
        <v>26</v>
      </c>
      <c r="C22" s="17">
        <v>1</v>
      </c>
      <c r="D22" s="18">
        <v>1</v>
      </c>
      <c r="E22" s="45">
        <v>1</v>
      </c>
      <c r="F22" s="19">
        <f t="shared" si="0"/>
        <v>1</v>
      </c>
      <c r="G22" s="24">
        <v>3</v>
      </c>
      <c r="H22" s="25"/>
      <c r="I22" s="25">
        <v>3</v>
      </c>
      <c r="J22" s="25">
        <v>3</v>
      </c>
      <c r="K22" s="25"/>
      <c r="L22" s="42">
        <v>1</v>
      </c>
      <c r="M22" s="26">
        <f t="shared" si="1"/>
        <v>3</v>
      </c>
      <c r="N22" s="32"/>
      <c r="O22" s="30"/>
      <c r="P22" s="65"/>
      <c r="Q22" s="39">
        <v>1</v>
      </c>
      <c r="R22" s="36">
        <f t="shared" si="4"/>
        <v>0</v>
      </c>
      <c r="S22" s="94">
        <f t="shared" si="5"/>
        <v>2</v>
      </c>
      <c r="T22" s="92" t="str">
        <f t="shared" si="3"/>
        <v>High</v>
      </c>
    </row>
    <row r="23" spans="1:20" ht="15.6" x14ac:dyDescent="0.55000000000000004">
      <c r="A23" s="100">
        <v>20</v>
      </c>
      <c r="B23" s="101" t="s">
        <v>27</v>
      </c>
      <c r="C23" s="194">
        <v>1</v>
      </c>
      <c r="D23" s="195">
        <v>3</v>
      </c>
      <c r="E23" s="196">
        <v>1</v>
      </c>
      <c r="F23" s="197">
        <f t="shared" si="0"/>
        <v>2</v>
      </c>
      <c r="G23" s="198">
        <v>3</v>
      </c>
      <c r="H23" s="199">
        <v>3</v>
      </c>
      <c r="I23" s="199">
        <v>1</v>
      </c>
      <c r="J23" s="199">
        <v>1</v>
      </c>
      <c r="K23" s="199">
        <v>1</v>
      </c>
      <c r="L23" s="195">
        <v>1</v>
      </c>
      <c r="M23" s="200">
        <f t="shared" si="1"/>
        <v>1.8</v>
      </c>
      <c r="N23" s="198"/>
      <c r="O23" s="199"/>
      <c r="P23" s="195"/>
      <c r="Q23" s="201">
        <v>1</v>
      </c>
      <c r="R23" s="202">
        <f t="shared" si="4"/>
        <v>0</v>
      </c>
      <c r="S23" s="203">
        <f t="shared" si="5"/>
        <v>1.9</v>
      </c>
      <c r="T23" s="92" t="str">
        <f t="shared" si="3"/>
        <v>High</v>
      </c>
    </row>
    <row r="24" spans="1:20" ht="15.6" x14ac:dyDescent="0.55000000000000004">
      <c r="A24" s="1">
        <v>21</v>
      </c>
      <c r="B24" s="2" t="s">
        <v>28</v>
      </c>
      <c r="C24" s="17"/>
      <c r="D24" s="18"/>
      <c r="E24" s="45">
        <v>1</v>
      </c>
      <c r="F24" s="19">
        <f t="shared" si="0"/>
        <v>2</v>
      </c>
      <c r="G24" s="24">
        <v>1</v>
      </c>
      <c r="H24" s="25"/>
      <c r="I24" s="25">
        <v>3</v>
      </c>
      <c r="J24" s="25">
        <v>3</v>
      </c>
      <c r="K24" s="25"/>
      <c r="L24" s="42">
        <v>1</v>
      </c>
      <c r="M24" s="26">
        <f t="shared" si="1"/>
        <v>2.3333333333333335</v>
      </c>
      <c r="N24" s="32"/>
      <c r="O24" s="30"/>
      <c r="P24" s="65"/>
      <c r="Q24" s="39">
        <v>1</v>
      </c>
      <c r="R24" s="36">
        <f t="shared" si="4"/>
        <v>0</v>
      </c>
      <c r="S24" s="94">
        <f t="shared" si="5"/>
        <v>2.166666666666667</v>
      </c>
      <c r="T24" s="92" t="str">
        <f t="shared" si="3"/>
        <v>Medium</v>
      </c>
    </row>
    <row r="25" spans="1:20" ht="15.6" x14ac:dyDescent="0.55000000000000004">
      <c r="A25" s="1">
        <v>22</v>
      </c>
      <c r="B25" s="2" t="s">
        <v>29</v>
      </c>
      <c r="C25" s="11">
        <v>1</v>
      </c>
      <c r="D25" s="10"/>
      <c r="E25" s="46">
        <v>1</v>
      </c>
      <c r="F25" s="16">
        <f t="shared" si="0"/>
        <v>1</v>
      </c>
      <c r="G25" s="14">
        <v>3</v>
      </c>
      <c r="H25" s="15"/>
      <c r="I25" s="15">
        <v>3</v>
      </c>
      <c r="J25" s="15">
        <v>3</v>
      </c>
      <c r="K25" s="15"/>
      <c r="L25" s="43">
        <v>1</v>
      </c>
      <c r="M25" s="9">
        <f t="shared" si="1"/>
        <v>3</v>
      </c>
      <c r="N25" s="33"/>
      <c r="O25" s="31"/>
      <c r="P25" s="66"/>
      <c r="Q25" s="40">
        <v>1</v>
      </c>
      <c r="R25" s="37">
        <f t="shared" si="4"/>
        <v>0</v>
      </c>
      <c r="S25" s="95">
        <f t="shared" si="5"/>
        <v>2</v>
      </c>
      <c r="T25" s="92" t="str">
        <f t="shared" si="3"/>
        <v>High</v>
      </c>
    </row>
    <row r="26" spans="1:20" ht="15.6" x14ac:dyDescent="0.55000000000000004">
      <c r="A26" s="1">
        <v>23</v>
      </c>
      <c r="B26" s="2" t="s">
        <v>30</v>
      </c>
      <c r="C26" s="17">
        <v>1</v>
      </c>
      <c r="D26" s="18">
        <v>3</v>
      </c>
      <c r="E26" s="45">
        <v>1</v>
      </c>
      <c r="F26" s="19">
        <f t="shared" si="0"/>
        <v>2</v>
      </c>
      <c r="G26" s="24">
        <v>1</v>
      </c>
      <c r="H26" s="25"/>
      <c r="I26" s="25">
        <v>3</v>
      </c>
      <c r="J26" s="25">
        <v>3</v>
      </c>
      <c r="K26" s="25"/>
      <c r="L26" s="42">
        <v>1</v>
      </c>
      <c r="M26" s="26">
        <f t="shared" si="1"/>
        <v>2.3333333333333335</v>
      </c>
      <c r="N26" s="32"/>
      <c r="O26" s="30"/>
      <c r="P26" s="65"/>
      <c r="Q26" s="39">
        <v>1</v>
      </c>
      <c r="R26" s="36">
        <f t="shared" si="4"/>
        <v>0</v>
      </c>
      <c r="S26" s="94">
        <f t="shared" si="5"/>
        <v>2.166666666666667</v>
      </c>
      <c r="T26" s="92" t="str">
        <f t="shared" si="3"/>
        <v>Medium</v>
      </c>
    </row>
    <row r="27" spans="1:20" ht="15.6" x14ac:dyDescent="0.55000000000000004">
      <c r="A27" s="1">
        <v>24</v>
      </c>
      <c r="B27" s="2" t="s">
        <v>31</v>
      </c>
      <c r="C27" s="11" t="s">
        <v>95</v>
      </c>
      <c r="D27" s="10" t="s">
        <v>95</v>
      </c>
      <c r="E27" s="46">
        <v>1</v>
      </c>
      <c r="F27" s="16">
        <f t="shared" si="0"/>
        <v>2</v>
      </c>
      <c r="G27" s="14">
        <v>3</v>
      </c>
      <c r="H27" s="15"/>
      <c r="I27" s="15">
        <v>3</v>
      </c>
      <c r="J27" s="15">
        <v>3</v>
      </c>
      <c r="K27" s="15"/>
      <c r="L27" s="43">
        <v>1</v>
      </c>
      <c r="M27" s="9">
        <f t="shared" si="1"/>
        <v>3</v>
      </c>
      <c r="N27" s="33"/>
      <c r="O27" s="31"/>
      <c r="P27" s="66"/>
      <c r="Q27" s="40">
        <v>1</v>
      </c>
      <c r="R27" s="37">
        <f t="shared" si="4"/>
        <v>0</v>
      </c>
      <c r="S27" s="95">
        <f t="shared" si="5"/>
        <v>2.5</v>
      </c>
      <c r="T27" s="92" t="str">
        <f t="shared" si="3"/>
        <v>Low</v>
      </c>
    </row>
    <row r="28" spans="1:20" ht="15.6" x14ac:dyDescent="0.55000000000000004">
      <c r="A28" s="1">
        <v>25</v>
      </c>
      <c r="B28" s="2" t="s">
        <v>32</v>
      </c>
      <c r="C28" s="17"/>
      <c r="D28" s="18">
        <v>1</v>
      </c>
      <c r="E28" s="45">
        <v>1</v>
      </c>
      <c r="F28" s="19">
        <f t="shared" si="0"/>
        <v>1</v>
      </c>
      <c r="G28" s="24">
        <v>3</v>
      </c>
      <c r="H28" s="25"/>
      <c r="I28" s="25">
        <v>3</v>
      </c>
      <c r="J28" s="25">
        <v>3</v>
      </c>
      <c r="K28" s="25"/>
      <c r="L28" s="42">
        <v>1</v>
      </c>
      <c r="M28" s="26">
        <f t="shared" si="1"/>
        <v>3</v>
      </c>
      <c r="N28" s="32"/>
      <c r="O28" s="30"/>
      <c r="P28" s="65"/>
      <c r="Q28" s="39">
        <v>1</v>
      </c>
      <c r="R28" s="36">
        <f t="shared" si="4"/>
        <v>0</v>
      </c>
      <c r="S28" s="94">
        <f t="shared" si="5"/>
        <v>2</v>
      </c>
      <c r="T28" s="92" t="str">
        <f t="shared" si="3"/>
        <v>High</v>
      </c>
    </row>
    <row r="29" spans="1:20" ht="15.6" x14ac:dyDescent="0.55000000000000004">
      <c r="A29" s="1">
        <v>26</v>
      </c>
      <c r="B29" s="2" t="s">
        <v>33</v>
      </c>
      <c r="C29" s="11">
        <v>1</v>
      </c>
      <c r="D29" s="10"/>
      <c r="E29" s="46">
        <v>1</v>
      </c>
      <c r="F29" s="16">
        <f t="shared" si="0"/>
        <v>1</v>
      </c>
      <c r="G29" s="14">
        <v>2</v>
      </c>
      <c r="H29" s="15"/>
      <c r="I29" s="15">
        <v>3</v>
      </c>
      <c r="J29" s="15">
        <v>3</v>
      </c>
      <c r="K29" s="15"/>
      <c r="L29" s="43">
        <v>1</v>
      </c>
      <c r="M29" s="9">
        <f t="shared" si="1"/>
        <v>2.6666666666666665</v>
      </c>
      <c r="N29" s="33"/>
      <c r="O29" s="31"/>
      <c r="P29" s="66"/>
      <c r="Q29" s="40">
        <v>1</v>
      </c>
      <c r="R29" s="37">
        <f t="shared" si="4"/>
        <v>0</v>
      </c>
      <c r="S29" s="95">
        <f t="shared" si="5"/>
        <v>1.8333333333333333</v>
      </c>
      <c r="T29" s="92" t="str">
        <f t="shared" si="3"/>
        <v>High</v>
      </c>
    </row>
    <row r="30" spans="1:20" ht="15.6" x14ac:dyDescent="0.55000000000000004">
      <c r="A30" s="1">
        <v>27</v>
      </c>
      <c r="B30" s="2" t="s">
        <v>34</v>
      </c>
      <c r="C30" s="17"/>
      <c r="D30" s="18"/>
      <c r="E30" s="45">
        <v>1</v>
      </c>
      <c r="F30" s="19">
        <f t="shared" si="0"/>
        <v>2</v>
      </c>
      <c r="G30" s="24">
        <v>2</v>
      </c>
      <c r="H30" s="25"/>
      <c r="I30" s="25">
        <v>3</v>
      </c>
      <c r="J30" s="25">
        <v>3</v>
      </c>
      <c r="K30" s="25"/>
      <c r="L30" s="42">
        <v>1</v>
      </c>
      <c r="M30" s="26">
        <f t="shared" si="1"/>
        <v>2.6666666666666665</v>
      </c>
      <c r="N30" s="32"/>
      <c r="O30" s="30"/>
      <c r="P30" s="65"/>
      <c r="Q30" s="39">
        <v>1</v>
      </c>
      <c r="R30" s="36">
        <f t="shared" si="4"/>
        <v>0</v>
      </c>
      <c r="S30" s="94">
        <f t="shared" si="5"/>
        <v>2.333333333333333</v>
      </c>
      <c r="T30" s="92" t="str">
        <f t="shared" si="3"/>
        <v>Medium</v>
      </c>
    </row>
    <row r="31" spans="1:20" ht="15.6" x14ac:dyDescent="0.55000000000000004">
      <c r="A31" s="1">
        <v>28</v>
      </c>
      <c r="B31" s="2" t="s">
        <v>35</v>
      </c>
      <c r="C31" s="11"/>
      <c r="D31" s="10"/>
      <c r="E31" s="46">
        <v>1</v>
      </c>
      <c r="F31" s="16">
        <f t="shared" si="0"/>
        <v>2</v>
      </c>
      <c r="G31" s="14">
        <v>2</v>
      </c>
      <c r="H31" s="15"/>
      <c r="I31" s="15">
        <v>3</v>
      </c>
      <c r="J31" s="15">
        <v>3</v>
      </c>
      <c r="K31" s="15"/>
      <c r="L31" s="43">
        <v>1</v>
      </c>
      <c r="M31" s="9">
        <f t="shared" si="1"/>
        <v>2.6666666666666665</v>
      </c>
      <c r="N31" s="33"/>
      <c r="O31" s="31"/>
      <c r="P31" s="66"/>
      <c r="Q31" s="40">
        <v>1</v>
      </c>
      <c r="R31" s="37">
        <f t="shared" si="4"/>
        <v>0</v>
      </c>
      <c r="S31" s="95">
        <f t="shared" si="5"/>
        <v>2.333333333333333</v>
      </c>
      <c r="T31" s="92" t="str">
        <f t="shared" si="3"/>
        <v>Medium</v>
      </c>
    </row>
    <row r="32" spans="1:20" ht="15.6" x14ac:dyDescent="0.55000000000000004">
      <c r="A32" s="1">
        <v>29</v>
      </c>
      <c r="B32" s="2" t="s">
        <v>36</v>
      </c>
      <c r="C32" s="17"/>
      <c r="D32" s="18"/>
      <c r="E32" s="45">
        <v>1</v>
      </c>
      <c r="F32" s="19">
        <f t="shared" si="0"/>
        <v>2</v>
      </c>
      <c r="G32" s="24">
        <v>1</v>
      </c>
      <c r="H32" s="25"/>
      <c r="I32" s="25">
        <v>3</v>
      </c>
      <c r="J32" s="25">
        <v>3</v>
      </c>
      <c r="K32" s="25"/>
      <c r="L32" s="42">
        <v>1</v>
      </c>
      <c r="M32" s="26">
        <f t="shared" si="1"/>
        <v>2.3333333333333335</v>
      </c>
      <c r="N32" s="32"/>
      <c r="O32" s="30"/>
      <c r="P32" s="65"/>
      <c r="Q32" s="39">
        <v>1</v>
      </c>
      <c r="R32" s="36">
        <f t="shared" si="4"/>
        <v>0</v>
      </c>
      <c r="S32" s="94">
        <f t="shared" si="5"/>
        <v>2.166666666666667</v>
      </c>
      <c r="T32" s="92" t="str">
        <f t="shared" si="3"/>
        <v>Medium</v>
      </c>
    </row>
    <row r="33" spans="1:20" ht="15.6" x14ac:dyDescent="0.55000000000000004">
      <c r="A33" s="1">
        <v>30</v>
      </c>
      <c r="B33" s="2" t="s">
        <v>37</v>
      </c>
      <c r="C33" s="11"/>
      <c r="D33" s="10"/>
      <c r="E33" s="46">
        <v>1</v>
      </c>
      <c r="F33" s="16">
        <f t="shared" si="0"/>
        <v>2</v>
      </c>
      <c r="G33" s="14">
        <v>2</v>
      </c>
      <c r="H33" s="15"/>
      <c r="I33" s="15">
        <v>3</v>
      </c>
      <c r="J33" s="15">
        <v>3</v>
      </c>
      <c r="K33" s="15"/>
      <c r="L33" s="43">
        <v>1</v>
      </c>
      <c r="M33" s="9">
        <f t="shared" si="1"/>
        <v>2.6666666666666665</v>
      </c>
      <c r="N33" s="33"/>
      <c r="O33" s="31"/>
      <c r="P33" s="66"/>
      <c r="Q33" s="40">
        <v>1</v>
      </c>
      <c r="R33" s="37">
        <f t="shared" si="4"/>
        <v>0</v>
      </c>
      <c r="S33" s="95">
        <f t="shared" si="5"/>
        <v>2.333333333333333</v>
      </c>
      <c r="T33" s="92" t="str">
        <f t="shared" si="3"/>
        <v>Medium</v>
      </c>
    </row>
    <row r="34" spans="1:20" ht="15.6" x14ac:dyDescent="0.55000000000000004">
      <c r="A34" s="1">
        <v>31</v>
      </c>
      <c r="B34" s="2" t="s">
        <v>38</v>
      </c>
      <c r="C34" s="17">
        <v>2</v>
      </c>
      <c r="D34" s="18">
        <v>2</v>
      </c>
      <c r="E34" s="45">
        <v>1</v>
      </c>
      <c r="F34" s="19">
        <f t="shared" si="0"/>
        <v>2</v>
      </c>
      <c r="G34" s="24">
        <v>2</v>
      </c>
      <c r="H34" s="25"/>
      <c r="I34" s="25">
        <v>2</v>
      </c>
      <c r="J34" s="25">
        <v>1</v>
      </c>
      <c r="K34" s="25"/>
      <c r="L34" s="42">
        <v>1</v>
      </c>
      <c r="M34" s="26">
        <f t="shared" si="1"/>
        <v>1.6666666666666667</v>
      </c>
      <c r="N34" s="32"/>
      <c r="O34" s="30"/>
      <c r="P34" s="65"/>
      <c r="Q34" s="39">
        <v>1</v>
      </c>
      <c r="R34" s="36">
        <f t="shared" si="4"/>
        <v>0</v>
      </c>
      <c r="S34" s="94">
        <f t="shared" si="5"/>
        <v>1.8333333333333335</v>
      </c>
      <c r="T34" s="92" t="str">
        <f t="shared" si="3"/>
        <v>High</v>
      </c>
    </row>
    <row r="35" spans="1:20" ht="15.6" x14ac:dyDescent="0.55000000000000004">
      <c r="A35" s="1">
        <v>32</v>
      </c>
      <c r="B35" s="3" t="s">
        <v>39</v>
      </c>
      <c r="C35" s="12">
        <v>2</v>
      </c>
      <c r="D35" s="10">
        <v>3</v>
      </c>
      <c r="E35" s="46">
        <v>1</v>
      </c>
      <c r="F35" s="16">
        <f t="shared" si="0"/>
        <v>2.5</v>
      </c>
      <c r="G35" s="14">
        <v>3</v>
      </c>
      <c r="H35" s="15"/>
      <c r="I35" s="15">
        <v>3</v>
      </c>
      <c r="J35" s="15">
        <v>3</v>
      </c>
      <c r="K35" s="15"/>
      <c r="L35" s="43">
        <v>1</v>
      </c>
      <c r="M35" s="9">
        <f t="shared" si="1"/>
        <v>3</v>
      </c>
      <c r="N35" s="33"/>
      <c r="O35" s="31"/>
      <c r="P35" s="66"/>
      <c r="Q35" s="40">
        <v>1</v>
      </c>
      <c r="R35" s="37">
        <f t="shared" si="4"/>
        <v>0</v>
      </c>
      <c r="S35" s="95">
        <f t="shared" si="5"/>
        <v>2.75</v>
      </c>
      <c r="T35" s="92" t="str">
        <f t="shared" si="3"/>
        <v>Low</v>
      </c>
    </row>
    <row r="36" spans="1:20" ht="15.6" x14ac:dyDescent="0.55000000000000004">
      <c r="A36" s="1">
        <v>33</v>
      </c>
      <c r="B36" s="3" t="s">
        <v>40</v>
      </c>
      <c r="C36" s="20">
        <v>2</v>
      </c>
      <c r="D36" s="18"/>
      <c r="E36" s="45">
        <v>1</v>
      </c>
      <c r="F36" s="19">
        <f t="shared" si="0"/>
        <v>2</v>
      </c>
      <c r="G36" s="24">
        <v>3</v>
      </c>
      <c r="H36" s="25"/>
      <c r="I36" s="25">
        <v>3</v>
      </c>
      <c r="J36" s="25">
        <v>3</v>
      </c>
      <c r="K36" s="25"/>
      <c r="L36" s="42">
        <v>1</v>
      </c>
      <c r="M36" s="26">
        <f t="shared" si="1"/>
        <v>3</v>
      </c>
      <c r="N36" s="32"/>
      <c r="O36" s="30"/>
      <c r="P36" s="65"/>
      <c r="Q36" s="39">
        <v>1</v>
      </c>
      <c r="R36" s="36">
        <f t="shared" si="4"/>
        <v>0</v>
      </c>
      <c r="S36" s="94">
        <f t="shared" si="5"/>
        <v>2.5</v>
      </c>
      <c r="T36" s="92" t="str">
        <f t="shared" si="3"/>
        <v>Low</v>
      </c>
    </row>
    <row r="37" spans="1:20" ht="15.6" x14ac:dyDescent="0.55000000000000004">
      <c r="A37" s="1">
        <v>34</v>
      </c>
      <c r="B37" s="3" t="s">
        <v>41</v>
      </c>
      <c r="C37" s="12" t="s">
        <v>95</v>
      </c>
      <c r="D37" s="10" t="s">
        <v>95</v>
      </c>
      <c r="E37" s="46">
        <v>1</v>
      </c>
      <c r="F37" s="16">
        <f t="shared" si="0"/>
        <v>2</v>
      </c>
      <c r="G37" s="14">
        <v>2</v>
      </c>
      <c r="H37" s="15"/>
      <c r="I37" s="15">
        <v>3</v>
      </c>
      <c r="J37" s="15">
        <v>3</v>
      </c>
      <c r="K37" s="15"/>
      <c r="L37" s="43">
        <v>1</v>
      </c>
      <c r="M37" s="9">
        <f t="shared" si="1"/>
        <v>2.6666666666666665</v>
      </c>
      <c r="N37" s="33"/>
      <c r="O37" s="31"/>
      <c r="P37" s="66"/>
      <c r="Q37" s="40">
        <v>1</v>
      </c>
      <c r="R37" s="37">
        <f t="shared" si="4"/>
        <v>0</v>
      </c>
      <c r="S37" s="95">
        <f t="shared" si="5"/>
        <v>2.333333333333333</v>
      </c>
      <c r="T37" s="92" t="str">
        <f t="shared" si="3"/>
        <v>Medium</v>
      </c>
    </row>
    <row r="38" spans="1:20" ht="15.6" x14ac:dyDescent="0.55000000000000004">
      <c r="A38" s="1">
        <v>35</v>
      </c>
      <c r="B38" s="3" t="s">
        <v>42</v>
      </c>
      <c r="C38" s="17">
        <v>2</v>
      </c>
      <c r="D38" s="18">
        <v>2</v>
      </c>
      <c r="E38" s="45">
        <v>1</v>
      </c>
      <c r="F38" s="19">
        <f t="shared" si="0"/>
        <v>2</v>
      </c>
      <c r="G38" s="24">
        <v>3</v>
      </c>
      <c r="H38" s="25"/>
      <c r="I38" s="25">
        <v>3</v>
      </c>
      <c r="J38" s="25">
        <v>3</v>
      </c>
      <c r="K38" s="25"/>
      <c r="L38" s="42">
        <v>1</v>
      </c>
      <c r="M38" s="26">
        <f t="shared" si="1"/>
        <v>3</v>
      </c>
      <c r="N38" s="32"/>
      <c r="O38" s="30"/>
      <c r="P38" s="65"/>
      <c r="Q38" s="39">
        <v>1</v>
      </c>
      <c r="R38" s="36">
        <f t="shared" si="4"/>
        <v>0</v>
      </c>
      <c r="S38" s="94">
        <f t="shared" si="5"/>
        <v>2.5</v>
      </c>
      <c r="T38" s="92" t="str">
        <f t="shared" si="3"/>
        <v>Low</v>
      </c>
    </row>
    <row r="39" spans="1:20" ht="15.6" x14ac:dyDescent="0.55000000000000004">
      <c r="A39" s="1">
        <v>36</v>
      </c>
      <c r="B39" s="2" t="s">
        <v>43</v>
      </c>
      <c r="C39" s="11">
        <v>2</v>
      </c>
      <c r="D39" s="10">
        <v>2</v>
      </c>
      <c r="E39" s="46">
        <v>1</v>
      </c>
      <c r="F39" s="16">
        <f t="shared" si="0"/>
        <v>2</v>
      </c>
      <c r="G39" s="14">
        <v>3</v>
      </c>
      <c r="H39" s="15"/>
      <c r="I39" s="15">
        <v>3</v>
      </c>
      <c r="J39" s="15">
        <v>3</v>
      </c>
      <c r="K39" s="15"/>
      <c r="L39" s="43">
        <v>1</v>
      </c>
      <c r="M39" s="9">
        <f t="shared" si="1"/>
        <v>3</v>
      </c>
      <c r="N39" s="33"/>
      <c r="O39" s="31"/>
      <c r="P39" s="66"/>
      <c r="Q39" s="40">
        <v>1</v>
      </c>
      <c r="R39" s="37">
        <f t="shared" si="4"/>
        <v>0</v>
      </c>
      <c r="S39" s="95">
        <f t="shared" si="5"/>
        <v>2.5</v>
      </c>
      <c r="T39" s="92" t="str">
        <f t="shared" si="3"/>
        <v>Low</v>
      </c>
    </row>
    <row r="40" spans="1:20" ht="15.6" x14ac:dyDescent="0.55000000000000004">
      <c r="A40" s="1">
        <v>37</v>
      </c>
      <c r="B40" s="2" t="s">
        <v>44</v>
      </c>
      <c r="C40" s="17">
        <v>3</v>
      </c>
      <c r="D40" s="18"/>
      <c r="E40" s="45">
        <v>1</v>
      </c>
      <c r="F40" s="19">
        <f t="shared" si="0"/>
        <v>3</v>
      </c>
      <c r="G40" s="24">
        <v>3</v>
      </c>
      <c r="H40" s="25"/>
      <c r="I40" s="25">
        <v>3</v>
      </c>
      <c r="J40" s="25">
        <v>3</v>
      </c>
      <c r="K40" s="25"/>
      <c r="L40" s="42">
        <v>1</v>
      </c>
      <c r="M40" s="26">
        <f t="shared" si="1"/>
        <v>3</v>
      </c>
      <c r="N40" s="32"/>
      <c r="O40" s="30"/>
      <c r="P40" s="65"/>
      <c r="Q40" s="39">
        <v>1</v>
      </c>
      <c r="R40" s="36">
        <f t="shared" si="4"/>
        <v>0</v>
      </c>
      <c r="S40" s="94">
        <f t="shared" si="5"/>
        <v>3</v>
      </c>
      <c r="T40" s="92" t="str">
        <f t="shared" si="3"/>
        <v>Low</v>
      </c>
    </row>
    <row r="41" spans="1:20" ht="15.6" x14ac:dyDescent="0.55000000000000004">
      <c r="A41" s="1">
        <v>38</v>
      </c>
      <c r="B41" s="2" t="s">
        <v>45</v>
      </c>
      <c r="C41" s="11">
        <v>3</v>
      </c>
      <c r="D41" s="10">
        <v>2</v>
      </c>
      <c r="E41" s="46">
        <v>1</v>
      </c>
      <c r="F41" s="16">
        <f t="shared" si="0"/>
        <v>2.5</v>
      </c>
      <c r="G41" s="14">
        <v>1</v>
      </c>
      <c r="H41" s="15"/>
      <c r="I41" s="15">
        <v>3</v>
      </c>
      <c r="J41" s="15">
        <v>3</v>
      </c>
      <c r="K41" s="15"/>
      <c r="L41" s="43">
        <v>1</v>
      </c>
      <c r="M41" s="9">
        <f t="shared" si="1"/>
        <v>2.3333333333333335</v>
      </c>
      <c r="N41" s="33"/>
      <c r="O41" s="31"/>
      <c r="P41" s="66"/>
      <c r="Q41" s="40">
        <v>1</v>
      </c>
      <c r="R41" s="37">
        <f t="shared" si="4"/>
        <v>0</v>
      </c>
      <c r="S41" s="95">
        <f t="shared" si="5"/>
        <v>2.416666666666667</v>
      </c>
      <c r="T41" s="92" t="str">
        <f t="shared" si="3"/>
        <v>Low</v>
      </c>
    </row>
    <row r="42" spans="1:20" ht="15.6" x14ac:dyDescent="0.55000000000000004">
      <c r="A42" s="1">
        <v>39</v>
      </c>
      <c r="B42" s="2" t="s">
        <v>46</v>
      </c>
      <c r="C42" s="17">
        <v>2</v>
      </c>
      <c r="D42" s="18"/>
      <c r="E42" s="45">
        <v>1</v>
      </c>
      <c r="F42" s="19">
        <f t="shared" si="0"/>
        <v>2</v>
      </c>
      <c r="G42" s="24">
        <v>3</v>
      </c>
      <c r="H42" s="25"/>
      <c r="I42" s="25">
        <v>3</v>
      </c>
      <c r="J42" s="25">
        <v>3</v>
      </c>
      <c r="K42" s="25"/>
      <c r="L42" s="42">
        <v>1</v>
      </c>
      <c r="M42" s="26">
        <f t="shared" si="1"/>
        <v>3</v>
      </c>
      <c r="N42" s="32"/>
      <c r="O42" s="30"/>
      <c r="P42" s="65"/>
      <c r="Q42" s="39">
        <v>1</v>
      </c>
      <c r="R42" s="36">
        <f t="shared" si="4"/>
        <v>0</v>
      </c>
      <c r="S42" s="94">
        <f t="shared" si="5"/>
        <v>2.5</v>
      </c>
      <c r="T42" s="92" t="str">
        <f t="shared" si="3"/>
        <v>Low</v>
      </c>
    </row>
    <row r="43" spans="1:20" ht="15.6" x14ac:dyDescent="0.55000000000000004">
      <c r="A43" s="1">
        <v>40</v>
      </c>
      <c r="B43" s="2" t="s">
        <v>47</v>
      </c>
      <c r="C43" s="11">
        <v>3</v>
      </c>
      <c r="D43" s="10">
        <v>1</v>
      </c>
      <c r="E43" s="46">
        <v>1</v>
      </c>
      <c r="F43" s="16">
        <f t="shared" si="0"/>
        <v>2</v>
      </c>
      <c r="G43" s="14">
        <v>3</v>
      </c>
      <c r="H43" s="15"/>
      <c r="I43" s="15">
        <v>3</v>
      </c>
      <c r="J43" s="15">
        <v>3</v>
      </c>
      <c r="K43" s="15"/>
      <c r="L43" s="43">
        <v>1</v>
      </c>
      <c r="M43" s="9">
        <f t="shared" si="1"/>
        <v>3</v>
      </c>
      <c r="N43" s="33"/>
      <c r="O43" s="31"/>
      <c r="P43" s="66"/>
      <c r="Q43" s="40">
        <v>1</v>
      </c>
      <c r="R43" s="37">
        <f t="shared" si="4"/>
        <v>0</v>
      </c>
      <c r="S43" s="95">
        <f t="shared" si="5"/>
        <v>2.5</v>
      </c>
      <c r="T43" s="92" t="str">
        <f t="shared" si="3"/>
        <v>Low</v>
      </c>
    </row>
    <row r="44" spans="1:20" ht="15.6" x14ac:dyDescent="0.55000000000000004">
      <c r="A44" s="1">
        <v>41</v>
      </c>
      <c r="B44" s="2" t="s">
        <v>48</v>
      </c>
      <c r="C44" s="17">
        <v>3</v>
      </c>
      <c r="D44" s="18"/>
      <c r="E44" s="45">
        <v>1</v>
      </c>
      <c r="F44" s="19">
        <f t="shared" si="0"/>
        <v>3</v>
      </c>
      <c r="G44" s="24">
        <v>3</v>
      </c>
      <c r="H44" s="25"/>
      <c r="I44" s="25">
        <v>3</v>
      </c>
      <c r="J44" s="25">
        <v>3</v>
      </c>
      <c r="K44" s="25"/>
      <c r="L44" s="42">
        <v>1</v>
      </c>
      <c r="M44" s="26">
        <f t="shared" si="1"/>
        <v>3</v>
      </c>
      <c r="N44" s="32"/>
      <c r="O44" s="30"/>
      <c r="P44" s="65"/>
      <c r="Q44" s="39">
        <v>1</v>
      </c>
      <c r="R44" s="36">
        <f t="shared" si="4"/>
        <v>0</v>
      </c>
      <c r="S44" s="94">
        <f t="shared" si="5"/>
        <v>3</v>
      </c>
      <c r="T44" s="92" t="str">
        <f t="shared" si="3"/>
        <v>Low</v>
      </c>
    </row>
    <row r="45" spans="1:20" ht="15.6" x14ac:dyDescent="0.55000000000000004">
      <c r="A45" s="1">
        <v>42</v>
      </c>
      <c r="B45" s="2" t="s">
        <v>49</v>
      </c>
      <c r="C45" s="11">
        <v>1</v>
      </c>
      <c r="D45" s="10">
        <v>2</v>
      </c>
      <c r="E45" s="46">
        <v>1</v>
      </c>
      <c r="F45" s="16">
        <f t="shared" si="0"/>
        <v>1.5</v>
      </c>
      <c r="G45" s="14">
        <v>3</v>
      </c>
      <c r="H45" s="15"/>
      <c r="I45" s="15">
        <v>3</v>
      </c>
      <c r="J45" s="15">
        <v>3</v>
      </c>
      <c r="K45" s="15"/>
      <c r="L45" s="43">
        <v>1</v>
      </c>
      <c r="M45" s="9">
        <f t="shared" si="1"/>
        <v>3</v>
      </c>
      <c r="N45" s="33"/>
      <c r="O45" s="31"/>
      <c r="P45" s="66"/>
      <c r="Q45" s="40">
        <v>1</v>
      </c>
      <c r="R45" s="37">
        <f t="shared" si="4"/>
        <v>0</v>
      </c>
      <c r="S45" s="95">
        <f t="shared" si="5"/>
        <v>2.25</v>
      </c>
      <c r="T45" s="92" t="str">
        <f t="shared" si="3"/>
        <v>Medium</v>
      </c>
    </row>
    <row r="46" spans="1:20" ht="15.6" x14ac:dyDescent="0.55000000000000004">
      <c r="A46" s="1">
        <v>43</v>
      </c>
      <c r="B46" s="2" t="s">
        <v>50</v>
      </c>
      <c r="C46" s="17"/>
      <c r="D46" s="18">
        <v>2</v>
      </c>
      <c r="E46" s="45">
        <v>1</v>
      </c>
      <c r="F46" s="19">
        <f t="shared" si="0"/>
        <v>2</v>
      </c>
      <c r="G46" s="24">
        <v>1</v>
      </c>
      <c r="H46" s="25"/>
      <c r="I46" s="25">
        <v>3</v>
      </c>
      <c r="J46" s="25">
        <v>3</v>
      </c>
      <c r="K46" s="25"/>
      <c r="L46" s="42">
        <v>1</v>
      </c>
      <c r="M46" s="26">
        <f t="shared" si="1"/>
        <v>2.3333333333333335</v>
      </c>
      <c r="N46" s="32"/>
      <c r="O46" s="30"/>
      <c r="P46" s="65"/>
      <c r="Q46" s="39">
        <v>1</v>
      </c>
      <c r="R46" s="36">
        <f t="shared" si="4"/>
        <v>0</v>
      </c>
      <c r="S46" s="94">
        <f t="shared" si="5"/>
        <v>2.166666666666667</v>
      </c>
      <c r="T46" s="92" t="str">
        <f t="shared" si="3"/>
        <v>Medium</v>
      </c>
    </row>
    <row r="47" spans="1:20" ht="15.6" x14ac:dyDescent="0.55000000000000004">
      <c r="A47" s="1">
        <v>44</v>
      </c>
      <c r="B47" s="2" t="s">
        <v>51</v>
      </c>
      <c r="C47" s="11">
        <v>2</v>
      </c>
      <c r="D47" s="10">
        <v>1</v>
      </c>
      <c r="E47" s="46">
        <v>1</v>
      </c>
      <c r="F47" s="16">
        <f t="shared" si="0"/>
        <v>1.5</v>
      </c>
      <c r="G47" s="14">
        <v>2</v>
      </c>
      <c r="H47" s="15"/>
      <c r="I47" s="15">
        <v>3</v>
      </c>
      <c r="J47" s="15">
        <v>3</v>
      </c>
      <c r="K47" s="15"/>
      <c r="L47" s="43">
        <v>1</v>
      </c>
      <c r="M47" s="9">
        <f t="shared" si="1"/>
        <v>2.6666666666666665</v>
      </c>
      <c r="N47" s="33"/>
      <c r="O47" s="31"/>
      <c r="P47" s="66"/>
      <c r="Q47" s="40">
        <v>1</v>
      </c>
      <c r="R47" s="37">
        <f t="shared" si="4"/>
        <v>0</v>
      </c>
      <c r="S47" s="95">
        <f t="shared" si="5"/>
        <v>2.083333333333333</v>
      </c>
      <c r="T47" s="92" t="str">
        <f t="shared" si="3"/>
        <v>Medium</v>
      </c>
    </row>
    <row r="48" spans="1:20" ht="15.6" x14ac:dyDescent="0.55000000000000004">
      <c r="A48" s="1">
        <v>45</v>
      </c>
      <c r="B48" s="2" t="s">
        <v>52</v>
      </c>
      <c r="C48" s="17"/>
      <c r="D48" s="18"/>
      <c r="E48" s="45">
        <v>1</v>
      </c>
      <c r="F48" s="19">
        <f t="shared" si="0"/>
        <v>2</v>
      </c>
      <c r="G48" s="24">
        <v>2</v>
      </c>
      <c r="H48" s="25"/>
      <c r="I48" s="25">
        <v>3</v>
      </c>
      <c r="J48" s="25">
        <v>3</v>
      </c>
      <c r="K48" s="25"/>
      <c r="L48" s="42">
        <v>1</v>
      </c>
      <c r="M48" s="26">
        <f t="shared" si="1"/>
        <v>2.6666666666666665</v>
      </c>
      <c r="N48" s="32"/>
      <c r="O48" s="30"/>
      <c r="P48" s="65"/>
      <c r="Q48" s="39">
        <v>1</v>
      </c>
      <c r="R48" s="36">
        <f t="shared" si="4"/>
        <v>0</v>
      </c>
      <c r="S48" s="94">
        <f t="shared" si="5"/>
        <v>2.333333333333333</v>
      </c>
      <c r="T48" s="92" t="str">
        <f t="shared" si="3"/>
        <v>Medium</v>
      </c>
    </row>
    <row r="49" spans="1:20" ht="15.6" x14ac:dyDescent="0.55000000000000004">
      <c r="A49" s="1">
        <v>46</v>
      </c>
      <c r="B49" s="2" t="s">
        <v>53</v>
      </c>
      <c r="C49" s="11">
        <v>3</v>
      </c>
      <c r="D49" s="10">
        <v>2</v>
      </c>
      <c r="E49" s="46">
        <v>1</v>
      </c>
      <c r="F49" s="16">
        <f t="shared" si="0"/>
        <v>2.5</v>
      </c>
      <c r="G49" s="14">
        <v>3</v>
      </c>
      <c r="H49" s="15"/>
      <c r="I49" s="15">
        <v>3</v>
      </c>
      <c r="J49" s="15">
        <v>3</v>
      </c>
      <c r="K49" s="15"/>
      <c r="L49" s="43">
        <v>1</v>
      </c>
      <c r="M49" s="9">
        <f t="shared" si="1"/>
        <v>3</v>
      </c>
      <c r="N49" s="33"/>
      <c r="O49" s="31"/>
      <c r="P49" s="66"/>
      <c r="Q49" s="40">
        <v>1</v>
      </c>
      <c r="R49" s="37">
        <f t="shared" si="4"/>
        <v>0</v>
      </c>
      <c r="S49" s="95">
        <f t="shared" si="5"/>
        <v>2.75</v>
      </c>
      <c r="T49" s="92" t="str">
        <f t="shared" si="3"/>
        <v>Low</v>
      </c>
    </row>
    <row r="50" spans="1:20" ht="15.6" x14ac:dyDescent="0.55000000000000004">
      <c r="A50" s="1">
        <v>47</v>
      </c>
      <c r="B50" s="2" t="s">
        <v>54</v>
      </c>
      <c r="C50" s="17">
        <v>3</v>
      </c>
      <c r="D50" s="18"/>
      <c r="E50" s="45">
        <v>1</v>
      </c>
      <c r="F50" s="19">
        <f t="shared" si="0"/>
        <v>3</v>
      </c>
      <c r="G50" s="24">
        <v>1</v>
      </c>
      <c r="H50" s="25"/>
      <c r="I50" s="25">
        <v>3</v>
      </c>
      <c r="J50" s="25">
        <v>3</v>
      </c>
      <c r="K50" s="25"/>
      <c r="L50" s="42">
        <v>1</v>
      </c>
      <c r="M50" s="26">
        <f t="shared" si="1"/>
        <v>2.3333333333333335</v>
      </c>
      <c r="N50" s="32"/>
      <c r="O50" s="30"/>
      <c r="P50" s="65"/>
      <c r="Q50" s="39">
        <v>1</v>
      </c>
      <c r="R50" s="36">
        <f t="shared" si="4"/>
        <v>0</v>
      </c>
      <c r="S50" s="94">
        <f t="shared" si="5"/>
        <v>2.666666666666667</v>
      </c>
      <c r="T50" s="92" t="str">
        <f t="shared" si="3"/>
        <v>Low</v>
      </c>
    </row>
    <row r="51" spans="1:20" ht="15.6" x14ac:dyDescent="0.55000000000000004">
      <c r="A51" s="1">
        <v>48</v>
      </c>
      <c r="B51" s="2" t="s">
        <v>55</v>
      </c>
      <c r="C51" s="11">
        <v>3</v>
      </c>
      <c r="D51" s="10">
        <v>3</v>
      </c>
      <c r="E51" s="46">
        <v>1</v>
      </c>
      <c r="F51" s="16">
        <f t="shared" si="0"/>
        <v>3</v>
      </c>
      <c r="G51" s="14">
        <v>3</v>
      </c>
      <c r="H51" s="15"/>
      <c r="I51" s="15">
        <v>1</v>
      </c>
      <c r="J51" s="15">
        <v>1</v>
      </c>
      <c r="K51" s="15"/>
      <c r="L51" s="43">
        <v>1</v>
      </c>
      <c r="M51" s="9">
        <f t="shared" si="1"/>
        <v>1.6666666666666667</v>
      </c>
      <c r="N51" s="33"/>
      <c r="O51" s="31"/>
      <c r="P51" s="66"/>
      <c r="Q51" s="40">
        <v>1</v>
      </c>
      <c r="R51" s="37">
        <f t="shared" si="4"/>
        <v>0</v>
      </c>
      <c r="S51" s="95">
        <f t="shared" si="5"/>
        <v>2.3333333333333335</v>
      </c>
      <c r="T51" s="92" t="str">
        <f t="shared" si="3"/>
        <v>Medium</v>
      </c>
    </row>
    <row r="52" spans="1:20" ht="15.9" thickBot="1" x14ac:dyDescent="0.6">
      <c r="A52" s="4">
        <v>49</v>
      </c>
      <c r="B52" s="5" t="s">
        <v>56</v>
      </c>
      <c r="C52" s="21">
        <v>3</v>
      </c>
      <c r="D52" s="22">
        <v>3</v>
      </c>
      <c r="E52" s="47">
        <v>1</v>
      </c>
      <c r="F52" s="23">
        <f t="shared" si="0"/>
        <v>3</v>
      </c>
      <c r="G52" s="27">
        <v>2</v>
      </c>
      <c r="H52" s="28"/>
      <c r="I52" s="28">
        <v>2</v>
      </c>
      <c r="J52" s="28">
        <v>1</v>
      </c>
      <c r="K52" s="28"/>
      <c r="L52" s="44">
        <v>1</v>
      </c>
      <c r="M52" s="29">
        <f t="shared" si="1"/>
        <v>1.6666666666666667</v>
      </c>
      <c r="N52" s="34"/>
      <c r="O52" s="35"/>
      <c r="P52" s="67"/>
      <c r="Q52" s="41">
        <v>1</v>
      </c>
      <c r="R52" s="36">
        <f t="shared" si="4"/>
        <v>0</v>
      </c>
      <c r="S52" s="96">
        <f t="shared" si="5"/>
        <v>2.3333333333333335</v>
      </c>
      <c r="T52" s="92" t="str">
        <f t="shared" si="3"/>
        <v>Medium</v>
      </c>
    </row>
    <row r="53" spans="1:20" ht="14.7" thickBot="1" x14ac:dyDescent="0.6">
      <c r="B53" s="7"/>
      <c r="C53" s="13"/>
      <c r="O53" s="245" t="s">
        <v>103</v>
      </c>
      <c r="P53" s="244"/>
      <c r="Q53" s="246"/>
      <c r="R53" s="247"/>
      <c r="S53" s="50" t="s">
        <v>104</v>
      </c>
    </row>
    <row r="54" spans="1:20" ht="14.5" customHeight="1" x14ac:dyDescent="0.55000000000000004">
      <c r="B54" s="7"/>
      <c r="C54" s="13"/>
      <c r="O54" s="230" t="s">
        <v>99</v>
      </c>
      <c r="P54" s="231"/>
      <c r="Q54" s="231"/>
      <c r="R54" s="231"/>
      <c r="S54" s="232"/>
      <c r="T54" s="93"/>
    </row>
    <row r="55" spans="1:20" x14ac:dyDescent="0.55000000000000004">
      <c r="B55" s="7"/>
      <c r="C55" s="13"/>
      <c r="O55" s="233"/>
      <c r="P55" s="234"/>
      <c r="Q55" s="234"/>
      <c r="R55" s="234"/>
      <c r="S55" s="235"/>
    </row>
    <row r="56" spans="1:20" x14ac:dyDescent="0.55000000000000004">
      <c r="B56" s="7"/>
      <c r="C56" s="13"/>
      <c r="O56" s="233"/>
      <c r="P56" s="234"/>
      <c r="Q56" s="234"/>
      <c r="R56" s="234"/>
      <c r="S56" s="235"/>
    </row>
    <row r="57" spans="1:20" ht="14.7" thickBot="1" x14ac:dyDescent="0.6">
      <c r="B57" s="7"/>
      <c r="C57" s="13"/>
      <c r="O57" s="236"/>
      <c r="P57" s="237"/>
      <c r="Q57" s="237"/>
      <c r="R57" s="237"/>
      <c r="S57" s="238"/>
    </row>
    <row r="58" spans="1:20" x14ac:dyDescent="0.55000000000000004">
      <c r="B58" s="7"/>
      <c r="C58" s="13"/>
      <c r="O58" s="49"/>
      <c r="P58" s="49"/>
      <c r="Q58" s="49"/>
      <c r="R58" s="49"/>
    </row>
    <row r="59" spans="1:20" x14ac:dyDescent="0.55000000000000004">
      <c r="B59" s="7"/>
      <c r="C59" s="13"/>
      <c r="O59" s="49"/>
      <c r="P59" s="49"/>
      <c r="Q59" s="49"/>
      <c r="R59" s="49"/>
    </row>
    <row r="60" spans="1:20" x14ac:dyDescent="0.55000000000000004">
      <c r="B60" s="7"/>
      <c r="C60" s="13"/>
      <c r="O60" s="49"/>
      <c r="P60" s="49"/>
      <c r="Q60" s="49"/>
      <c r="R60" s="49"/>
    </row>
    <row r="61" spans="1:20" x14ac:dyDescent="0.55000000000000004">
      <c r="B61" s="7"/>
      <c r="C61" s="13"/>
      <c r="O61" s="49"/>
      <c r="P61" s="49"/>
      <c r="Q61" s="49"/>
      <c r="R61" s="49"/>
    </row>
    <row r="62" spans="1:20" x14ac:dyDescent="0.55000000000000004">
      <c r="B62" s="7"/>
      <c r="C62" s="13"/>
    </row>
    <row r="63" spans="1:20" x14ac:dyDescent="0.55000000000000004">
      <c r="B63" s="7"/>
      <c r="C63" s="13"/>
    </row>
    <row r="64" spans="1:20" x14ac:dyDescent="0.55000000000000004">
      <c r="B64" s="7"/>
      <c r="C64" s="13"/>
    </row>
    <row r="65" spans="2:3" x14ac:dyDescent="0.55000000000000004">
      <c r="B65" s="7"/>
      <c r="C65" s="13"/>
    </row>
    <row r="66" spans="2:3" x14ac:dyDescent="0.55000000000000004">
      <c r="B66" s="7"/>
      <c r="C66" s="13"/>
    </row>
    <row r="67" spans="2:3" x14ac:dyDescent="0.55000000000000004">
      <c r="B67" s="7"/>
      <c r="C67" s="13"/>
    </row>
    <row r="68" spans="2:3" x14ac:dyDescent="0.55000000000000004">
      <c r="B68" s="7"/>
      <c r="C68" s="13"/>
    </row>
    <row r="69" spans="2:3" x14ac:dyDescent="0.55000000000000004">
      <c r="B69" s="7"/>
      <c r="C69" s="13"/>
    </row>
    <row r="70" spans="2:3" x14ac:dyDescent="0.55000000000000004">
      <c r="B70" s="7"/>
      <c r="C70" s="13"/>
    </row>
    <row r="71" spans="2:3" x14ac:dyDescent="0.55000000000000004">
      <c r="B71" s="7"/>
      <c r="C71" s="13"/>
    </row>
    <row r="72" spans="2:3" x14ac:dyDescent="0.55000000000000004">
      <c r="B72" s="7"/>
      <c r="C72" s="13"/>
    </row>
    <row r="73" spans="2:3" x14ac:dyDescent="0.55000000000000004">
      <c r="B73" s="7"/>
      <c r="C73" s="13"/>
    </row>
    <row r="74" spans="2:3" x14ac:dyDescent="0.55000000000000004">
      <c r="B74" s="7"/>
      <c r="C74" s="13"/>
    </row>
    <row r="75" spans="2:3" x14ac:dyDescent="0.55000000000000004">
      <c r="B75" s="7"/>
      <c r="C75" s="13"/>
    </row>
    <row r="76" spans="2:3" x14ac:dyDescent="0.55000000000000004">
      <c r="B76" s="7"/>
      <c r="C76" s="13"/>
    </row>
    <row r="77" spans="2:3" x14ac:dyDescent="0.55000000000000004">
      <c r="B77" s="7"/>
      <c r="C77" s="13"/>
    </row>
    <row r="78" spans="2:3" x14ac:dyDescent="0.55000000000000004">
      <c r="B78" s="7"/>
      <c r="C78" s="13"/>
    </row>
    <row r="79" spans="2:3" x14ac:dyDescent="0.55000000000000004">
      <c r="B79" s="7"/>
      <c r="C79" s="13"/>
    </row>
    <row r="80" spans="2:3" x14ac:dyDescent="0.55000000000000004">
      <c r="B80" s="7"/>
      <c r="C80" s="13"/>
    </row>
    <row r="81" spans="2:3" x14ac:dyDescent="0.55000000000000004">
      <c r="B81" s="7"/>
      <c r="C81" s="13"/>
    </row>
    <row r="82" spans="2:3" x14ac:dyDescent="0.55000000000000004">
      <c r="B82" s="7"/>
      <c r="C82" s="13"/>
    </row>
    <row r="83" spans="2:3" x14ac:dyDescent="0.55000000000000004">
      <c r="B83" s="7"/>
      <c r="C83" s="13"/>
    </row>
    <row r="84" spans="2:3" x14ac:dyDescent="0.55000000000000004">
      <c r="B84" s="7"/>
      <c r="C84" s="13"/>
    </row>
    <row r="85" spans="2:3" x14ac:dyDescent="0.55000000000000004">
      <c r="B85" s="7"/>
      <c r="C85" s="13"/>
    </row>
    <row r="86" spans="2:3" x14ac:dyDescent="0.55000000000000004">
      <c r="B86" s="7"/>
      <c r="C86" s="13"/>
    </row>
    <row r="87" spans="2:3" x14ac:dyDescent="0.55000000000000004">
      <c r="B87" s="7"/>
      <c r="C87" s="13"/>
    </row>
    <row r="88" spans="2:3" x14ac:dyDescent="0.55000000000000004">
      <c r="B88" s="7"/>
      <c r="C88" s="13"/>
    </row>
    <row r="89" spans="2:3" x14ac:dyDescent="0.55000000000000004">
      <c r="B89" s="7"/>
      <c r="C89" s="13"/>
    </row>
    <row r="90" spans="2:3" x14ac:dyDescent="0.55000000000000004">
      <c r="B90" s="7"/>
      <c r="C90" s="13"/>
    </row>
    <row r="91" spans="2:3" x14ac:dyDescent="0.55000000000000004">
      <c r="B91" s="7"/>
      <c r="C91" s="13"/>
    </row>
    <row r="92" spans="2:3" x14ac:dyDescent="0.55000000000000004">
      <c r="B92" s="7"/>
      <c r="C92" s="13"/>
    </row>
    <row r="93" spans="2:3" x14ac:dyDescent="0.55000000000000004">
      <c r="B93" s="7"/>
      <c r="C93" s="13"/>
    </row>
    <row r="94" spans="2:3" x14ac:dyDescent="0.55000000000000004">
      <c r="B94" s="7"/>
      <c r="C94" s="13"/>
    </row>
    <row r="95" spans="2:3" x14ac:dyDescent="0.55000000000000004">
      <c r="B95" s="7"/>
      <c r="C95" s="13"/>
    </row>
    <row r="96" spans="2:3" x14ac:dyDescent="0.55000000000000004">
      <c r="B96" s="7"/>
      <c r="C96" s="13"/>
    </row>
    <row r="97" spans="2:3" x14ac:dyDescent="0.55000000000000004">
      <c r="B97" s="7"/>
      <c r="C97" s="13"/>
    </row>
    <row r="98" spans="2:3" x14ac:dyDescent="0.55000000000000004">
      <c r="B98" s="7"/>
      <c r="C98" s="13"/>
    </row>
    <row r="99" spans="2:3" x14ac:dyDescent="0.55000000000000004">
      <c r="B99" s="7"/>
      <c r="C99" s="13"/>
    </row>
    <row r="100" spans="2:3" x14ac:dyDescent="0.55000000000000004">
      <c r="B100" s="7"/>
      <c r="C100" s="13"/>
    </row>
    <row r="101" spans="2:3" x14ac:dyDescent="0.55000000000000004">
      <c r="B101" s="7"/>
      <c r="C101" s="13"/>
    </row>
    <row r="102" spans="2:3" x14ac:dyDescent="0.55000000000000004">
      <c r="B102" s="7"/>
      <c r="C102" s="13"/>
    </row>
    <row r="103" spans="2:3" x14ac:dyDescent="0.55000000000000004">
      <c r="B103" s="7"/>
      <c r="C103" s="13"/>
    </row>
    <row r="104" spans="2:3" x14ac:dyDescent="0.55000000000000004">
      <c r="B104" s="7"/>
      <c r="C104" s="13"/>
    </row>
    <row r="105" spans="2:3" x14ac:dyDescent="0.55000000000000004">
      <c r="B105" s="7"/>
      <c r="C105" s="13"/>
    </row>
    <row r="106" spans="2:3" x14ac:dyDescent="0.55000000000000004">
      <c r="B106" s="7"/>
      <c r="C106" s="13"/>
    </row>
    <row r="107" spans="2:3" x14ac:dyDescent="0.55000000000000004">
      <c r="B107" s="7"/>
      <c r="C107" s="13"/>
    </row>
    <row r="108" spans="2:3" x14ac:dyDescent="0.55000000000000004">
      <c r="B108" s="7"/>
      <c r="C108" s="13"/>
    </row>
    <row r="109" spans="2:3" x14ac:dyDescent="0.55000000000000004">
      <c r="B109" s="7"/>
      <c r="C109" s="13"/>
    </row>
    <row r="110" spans="2:3" x14ac:dyDescent="0.55000000000000004">
      <c r="B110" s="7"/>
      <c r="C110" s="13"/>
    </row>
    <row r="111" spans="2:3" x14ac:dyDescent="0.55000000000000004">
      <c r="B111" s="7"/>
      <c r="C111" s="13"/>
    </row>
    <row r="112" spans="2:3" x14ac:dyDescent="0.55000000000000004">
      <c r="B112" s="7"/>
      <c r="C112" s="13"/>
    </row>
    <row r="113" spans="2:3" x14ac:dyDescent="0.55000000000000004">
      <c r="B113" s="7"/>
      <c r="C113" s="13"/>
    </row>
    <row r="114" spans="2:3" x14ac:dyDescent="0.55000000000000004">
      <c r="B114" s="7"/>
      <c r="C114" s="13"/>
    </row>
    <row r="115" spans="2:3" x14ac:dyDescent="0.55000000000000004">
      <c r="B115" s="7"/>
      <c r="C115" s="13"/>
    </row>
    <row r="116" spans="2:3" x14ac:dyDescent="0.55000000000000004">
      <c r="B116" s="7"/>
      <c r="C116" s="13"/>
    </row>
    <row r="117" spans="2:3" x14ac:dyDescent="0.55000000000000004">
      <c r="B117" s="7"/>
      <c r="C117" s="13"/>
    </row>
    <row r="118" spans="2:3" x14ac:dyDescent="0.55000000000000004">
      <c r="B118" s="7"/>
      <c r="C118" s="13"/>
    </row>
    <row r="119" spans="2:3" x14ac:dyDescent="0.55000000000000004">
      <c r="B119" s="7"/>
      <c r="C119" s="13"/>
    </row>
    <row r="120" spans="2:3" x14ac:dyDescent="0.55000000000000004">
      <c r="B120" s="7"/>
      <c r="C120" s="13"/>
    </row>
    <row r="121" spans="2:3" x14ac:dyDescent="0.55000000000000004">
      <c r="B121" s="7"/>
      <c r="C121" s="13"/>
    </row>
    <row r="122" spans="2:3" x14ac:dyDescent="0.55000000000000004">
      <c r="B122" s="7"/>
      <c r="C122" s="13"/>
    </row>
    <row r="123" spans="2:3" x14ac:dyDescent="0.55000000000000004">
      <c r="B123" s="7"/>
      <c r="C123" s="13"/>
    </row>
    <row r="124" spans="2:3" x14ac:dyDescent="0.55000000000000004">
      <c r="B124" s="7"/>
      <c r="C124" s="13"/>
    </row>
    <row r="125" spans="2:3" x14ac:dyDescent="0.55000000000000004">
      <c r="B125" s="7"/>
      <c r="C125" s="13"/>
    </row>
    <row r="126" spans="2:3" x14ac:dyDescent="0.55000000000000004">
      <c r="B126" s="7"/>
      <c r="C126" s="13"/>
    </row>
    <row r="127" spans="2:3" x14ac:dyDescent="0.55000000000000004">
      <c r="B127" s="7"/>
      <c r="C127" s="13"/>
    </row>
    <row r="128" spans="2:3" x14ac:dyDescent="0.55000000000000004">
      <c r="B128" s="7"/>
      <c r="C128" s="13"/>
    </row>
    <row r="129" spans="2:3" x14ac:dyDescent="0.55000000000000004">
      <c r="B129" s="7"/>
      <c r="C129" s="13"/>
    </row>
    <row r="130" spans="2:3" x14ac:dyDescent="0.55000000000000004">
      <c r="B130" s="7"/>
      <c r="C130" s="13"/>
    </row>
    <row r="131" spans="2:3" x14ac:dyDescent="0.55000000000000004">
      <c r="B131" s="7"/>
      <c r="C131" s="13"/>
    </row>
    <row r="132" spans="2:3" x14ac:dyDescent="0.55000000000000004">
      <c r="B132" s="7"/>
      <c r="C132" s="13"/>
    </row>
  </sheetData>
  <mergeCells count="11">
    <mergeCell ref="A3:B3"/>
    <mergeCell ref="A1:A2"/>
    <mergeCell ref="B1:B2"/>
    <mergeCell ref="C1:F1"/>
    <mergeCell ref="G1:M1"/>
    <mergeCell ref="O54:S57"/>
    <mergeCell ref="S1:S2"/>
    <mergeCell ref="N1:R1"/>
    <mergeCell ref="W1:X1"/>
    <mergeCell ref="O53:R53"/>
    <mergeCell ref="T1:T3"/>
  </mergeCells>
  <conditionalFormatting sqref="T4:T52">
    <cfRule type="containsText" dxfId="5" priority="1" stopIfTrue="1" operator="containsText" text="High">
      <formula>NOT(ISERROR(SEARCH("High",T4)))</formula>
    </cfRule>
    <cfRule type="containsText" dxfId="4" priority="2" stopIfTrue="1" operator="containsText" text="Medium">
      <formula>NOT(ISERROR(SEARCH("Medium",T4)))</formula>
    </cfRule>
    <cfRule type="containsText" dxfId="3" priority="3" stopIfTrue="1" operator="containsText" text="Low">
      <formula>NOT(ISERROR(SEARCH("Low",T4)))</formula>
    </cfRule>
  </conditionalFormatting>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A7DE7-9393-440A-98DF-619E2BAC5D10}">
  <dimension ref="A1:T51"/>
  <sheetViews>
    <sheetView workbookViewId="0">
      <selection activeCell="D26" sqref="D26"/>
    </sheetView>
  </sheetViews>
  <sheetFormatPr defaultRowHeight="14.4" x14ac:dyDescent="0.55000000000000004"/>
  <cols>
    <col min="1" max="1" width="20.83984375" bestFit="1" customWidth="1"/>
    <col min="2" max="2" width="15.15625" customWidth="1"/>
    <col min="4" max="4" width="13.83984375" customWidth="1"/>
    <col min="5" max="5" width="10.26171875" bestFit="1" customWidth="1"/>
    <col min="6" max="6" width="13.83984375" bestFit="1" customWidth="1"/>
    <col min="18" max="18" width="11" bestFit="1" customWidth="1"/>
    <col min="19" max="19" width="10.26171875" bestFit="1" customWidth="1"/>
    <col min="20" max="20" width="13.83984375" bestFit="1" customWidth="1"/>
  </cols>
  <sheetData>
    <row r="1" spans="1:20" ht="15" customHeight="1" x14ac:dyDescent="0.55000000000000004">
      <c r="A1" s="262" t="s">
        <v>82</v>
      </c>
      <c r="B1" s="38"/>
      <c r="D1" s="263" t="s">
        <v>118</v>
      </c>
      <c r="E1" s="263"/>
      <c r="F1" s="263"/>
      <c r="R1" s="38"/>
      <c r="S1" s="38"/>
      <c r="T1" s="38"/>
    </row>
    <row r="2" spans="1:20" ht="14.7" thickBot="1" x14ac:dyDescent="0.6">
      <c r="A2" s="262"/>
      <c r="B2" s="38" t="s">
        <v>116</v>
      </c>
      <c r="D2" s="38" t="s">
        <v>105</v>
      </c>
      <c r="E2" s="38" t="s">
        <v>107</v>
      </c>
      <c r="F2" s="38" t="s">
        <v>109</v>
      </c>
      <c r="R2" s="8"/>
      <c r="S2" s="63"/>
      <c r="T2" s="8"/>
    </row>
    <row r="3" spans="1:20" ht="15.9" thickBot="1" x14ac:dyDescent="0.6">
      <c r="A3" t="s">
        <v>8</v>
      </c>
      <c r="B3" s="48" t="str">
        <f>'All Species Scores'!T4</f>
        <v>Low</v>
      </c>
      <c r="D3" s="8" t="str">
        <f>'All Species Scores'!W5</f>
        <v>R ≤ 2.03</v>
      </c>
      <c r="E3" s="63">
        <f>COUNTIF($B$3:$B$51,$F3)/COUNTA($B$3:$B$51)</f>
        <v>0.32653061224489793</v>
      </c>
      <c r="F3" s="8" t="s">
        <v>6</v>
      </c>
      <c r="R3" s="8"/>
      <c r="S3" s="63"/>
      <c r="T3" s="8"/>
    </row>
    <row r="4" spans="1:20" ht="15.9" thickBot="1" x14ac:dyDescent="0.6">
      <c r="A4" t="s">
        <v>9</v>
      </c>
      <c r="B4" s="48" t="str">
        <f>'All Species Scores'!T5</f>
        <v>Low</v>
      </c>
      <c r="D4" s="8" t="str">
        <f>'All Species Scores'!W4</f>
        <v>2.03 &lt; R ≤ 2.35</v>
      </c>
      <c r="E4" s="63">
        <f>COUNTIF($B$3:$B$51,$F4)/COUNTA($B$3:$B$51)</f>
        <v>0.34693877551020408</v>
      </c>
      <c r="F4" s="8" t="s">
        <v>114</v>
      </c>
      <c r="R4" s="8"/>
      <c r="S4" s="63"/>
      <c r="T4" s="8"/>
    </row>
    <row r="5" spans="1:20" ht="15.9" thickBot="1" x14ac:dyDescent="0.6">
      <c r="A5" t="s">
        <v>10</v>
      </c>
      <c r="B5" s="48" t="str">
        <f>'All Species Scores'!T6</f>
        <v>High</v>
      </c>
      <c r="D5" s="8" t="str">
        <f>'All Species Scores'!W3</f>
        <v>R &gt; 2.35</v>
      </c>
      <c r="E5" s="63">
        <f>COUNTIF($B$3:$B$51,$F5)/COUNTA($B$3:$B$51)</f>
        <v>0.32653061224489793</v>
      </c>
      <c r="F5" s="8" t="s">
        <v>5</v>
      </c>
    </row>
    <row r="6" spans="1:20" ht="15.9" thickBot="1" x14ac:dyDescent="0.6">
      <c r="A6" t="s">
        <v>11</v>
      </c>
      <c r="B6" s="48" t="str">
        <f>'All Species Scores'!T7</f>
        <v>Medium</v>
      </c>
    </row>
    <row r="7" spans="1:20" ht="15.9" thickBot="1" x14ac:dyDescent="0.6">
      <c r="A7" t="s">
        <v>12</v>
      </c>
      <c r="B7" s="48" t="str">
        <f>'All Species Scores'!T8</f>
        <v>High</v>
      </c>
    </row>
    <row r="8" spans="1:20" ht="15.9" thickBot="1" x14ac:dyDescent="0.6">
      <c r="A8" t="s">
        <v>13</v>
      </c>
      <c r="B8" s="48" t="str">
        <f>'All Species Scores'!T9</f>
        <v>High</v>
      </c>
    </row>
    <row r="9" spans="1:20" ht="15.9" thickBot="1" x14ac:dyDescent="0.6">
      <c r="A9" t="s">
        <v>14</v>
      </c>
      <c r="B9" s="48" t="str">
        <f>'All Species Scores'!T10</f>
        <v>High</v>
      </c>
    </row>
    <row r="10" spans="1:20" ht="15.9" thickBot="1" x14ac:dyDescent="0.6">
      <c r="A10" t="s">
        <v>15</v>
      </c>
      <c r="B10" s="48" t="str">
        <f>'All Species Scores'!T11</f>
        <v>Low</v>
      </c>
    </row>
    <row r="11" spans="1:20" ht="15.9" thickBot="1" x14ac:dyDescent="0.6">
      <c r="A11" t="s">
        <v>16</v>
      </c>
      <c r="B11" s="48" t="str">
        <f>'All Species Scores'!T12</f>
        <v>Medium</v>
      </c>
    </row>
    <row r="12" spans="1:20" ht="15.9" thickBot="1" x14ac:dyDescent="0.6">
      <c r="A12" t="s">
        <v>17</v>
      </c>
      <c r="B12" s="48" t="str">
        <f>'All Species Scores'!T13</f>
        <v>High</v>
      </c>
    </row>
    <row r="13" spans="1:20" ht="15.9" thickBot="1" x14ac:dyDescent="0.6">
      <c r="A13" t="s">
        <v>18</v>
      </c>
      <c r="B13" s="48" t="str">
        <f>'All Species Scores'!T14</f>
        <v>High</v>
      </c>
    </row>
    <row r="14" spans="1:20" ht="15.9" thickBot="1" x14ac:dyDescent="0.6">
      <c r="A14" t="s">
        <v>19</v>
      </c>
      <c r="B14" s="48" t="str">
        <f>'All Species Scores'!T15</f>
        <v>High</v>
      </c>
    </row>
    <row r="15" spans="1:20" ht="15.9" thickBot="1" x14ac:dyDescent="0.6">
      <c r="A15" t="s">
        <v>20</v>
      </c>
      <c r="B15" s="48" t="str">
        <f>'All Species Scores'!T16</f>
        <v>High</v>
      </c>
    </row>
    <row r="16" spans="1:20" ht="15.9" thickBot="1" x14ac:dyDescent="0.6">
      <c r="A16" t="s">
        <v>21</v>
      </c>
      <c r="B16" s="48" t="str">
        <f>'All Species Scores'!T17</f>
        <v>Medium</v>
      </c>
    </row>
    <row r="17" spans="1:2" ht="15.9" thickBot="1" x14ac:dyDescent="0.6">
      <c r="A17" t="s">
        <v>22</v>
      </c>
      <c r="B17" s="48" t="str">
        <f>'All Species Scores'!T18</f>
        <v>High</v>
      </c>
    </row>
    <row r="18" spans="1:2" ht="15.9" thickBot="1" x14ac:dyDescent="0.6">
      <c r="A18" t="s">
        <v>23</v>
      </c>
      <c r="B18" s="48" t="str">
        <f>'All Species Scores'!T19</f>
        <v>Low</v>
      </c>
    </row>
    <row r="19" spans="1:2" ht="15.9" thickBot="1" x14ac:dyDescent="0.6">
      <c r="A19" t="s">
        <v>24</v>
      </c>
      <c r="B19" s="48" t="str">
        <f>'All Species Scores'!T20</f>
        <v>High</v>
      </c>
    </row>
    <row r="20" spans="1:2" ht="15.9" thickBot="1" x14ac:dyDescent="0.6">
      <c r="A20" t="s">
        <v>25</v>
      </c>
      <c r="B20" s="48" t="str">
        <f>'All Species Scores'!T21</f>
        <v>Medium</v>
      </c>
    </row>
    <row r="21" spans="1:2" ht="15.9" thickBot="1" x14ac:dyDescent="0.6">
      <c r="A21" t="s">
        <v>26</v>
      </c>
      <c r="B21" s="48" t="str">
        <f>'All Species Scores'!T22</f>
        <v>High</v>
      </c>
    </row>
    <row r="22" spans="1:2" ht="15.9" thickBot="1" x14ac:dyDescent="0.6">
      <c r="A22" t="s">
        <v>27</v>
      </c>
      <c r="B22" s="48" t="str">
        <f>'All Species Scores'!T23</f>
        <v>High</v>
      </c>
    </row>
    <row r="23" spans="1:2" ht="15.9" thickBot="1" x14ac:dyDescent="0.6">
      <c r="A23" t="s">
        <v>28</v>
      </c>
      <c r="B23" s="48" t="str">
        <f>'All Species Scores'!T24</f>
        <v>Medium</v>
      </c>
    </row>
    <row r="24" spans="1:2" ht="15.9" thickBot="1" x14ac:dyDescent="0.6">
      <c r="A24" t="s">
        <v>29</v>
      </c>
      <c r="B24" s="48" t="str">
        <f>'All Species Scores'!T25</f>
        <v>High</v>
      </c>
    </row>
    <row r="25" spans="1:2" ht="15.9" thickBot="1" x14ac:dyDescent="0.6">
      <c r="A25" t="s">
        <v>30</v>
      </c>
      <c r="B25" s="48" t="str">
        <f>'All Species Scores'!T26</f>
        <v>Medium</v>
      </c>
    </row>
    <row r="26" spans="1:2" ht="15.9" thickBot="1" x14ac:dyDescent="0.6">
      <c r="A26" t="s">
        <v>31</v>
      </c>
      <c r="B26" s="48" t="str">
        <f>'All Species Scores'!T27</f>
        <v>Low</v>
      </c>
    </row>
    <row r="27" spans="1:2" ht="15.9" thickBot="1" x14ac:dyDescent="0.6">
      <c r="A27" t="s">
        <v>32</v>
      </c>
      <c r="B27" s="48" t="str">
        <f>'All Species Scores'!T28</f>
        <v>High</v>
      </c>
    </row>
    <row r="28" spans="1:2" ht="15.9" thickBot="1" x14ac:dyDescent="0.6">
      <c r="A28" t="s">
        <v>33</v>
      </c>
      <c r="B28" s="48" t="str">
        <f>'All Species Scores'!T29</f>
        <v>High</v>
      </c>
    </row>
    <row r="29" spans="1:2" ht="15.9" thickBot="1" x14ac:dyDescent="0.6">
      <c r="A29" t="s">
        <v>34</v>
      </c>
      <c r="B29" s="48" t="str">
        <f>'All Species Scores'!T30</f>
        <v>Medium</v>
      </c>
    </row>
    <row r="30" spans="1:2" ht="15.9" thickBot="1" x14ac:dyDescent="0.6">
      <c r="A30" t="s">
        <v>35</v>
      </c>
      <c r="B30" s="48" t="str">
        <f>'All Species Scores'!T31</f>
        <v>Medium</v>
      </c>
    </row>
    <row r="31" spans="1:2" ht="15.9" thickBot="1" x14ac:dyDescent="0.6">
      <c r="A31" t="s">
        <v>36</v>
      </c>
      <c r="B31" s="48" t="str">
        <f>'All Species Scores'!T32</f>
        <v>Medium</v>
      </c>
    </row>
    <row r="32" spans="1:2" ht="15.9" thickBot="1" x14ac:dyDescent="0.6">
      <c r="A32" t="s">
        <v>37</v>
      </c>
      <c r="B32" s="48" t="str">
        <f>'All Species Scores'!T33</f>
        <v>Medium</v>
      </c>
    </row>
    <row r="33" spans="1:2" ht="15.9" thickBot="1" x14ac:dyDescent="0.6">
      <c r="A33" t="s">
        <v>38</v>
      </c>
      <c r="B33" s="48" t="str">
        <f>'All Species Scores'!T34</f>
        <v>High</v>
      </c>
    </row>
    <row r="34" spans="1:2" ht="15.9" thickBot="1" x14ac:dyDescent="0.6">
      <c r="A34" t="s">
        <v>39</v>
      </c>
      <c r="B34" s="48" t="str">
        <f>'All Species Scores'!T35</f>
        <v>Low</v>
      </c>
    </row>
    <row r="35" spans="1:2" ht="15.9" thickBot="1" x14ac:dyDescent="0.6">
      <c r="A35" t="s">
        <v>40</v>
      </c>
      <c r="B35" s="48" t="str">
        <f>'All Species Scores'!T36</f>
        <v>Low</v>
      </c>
    </row>
    <row r="36" spans="1:2" ht="15.9" thickBot="1" x14ac:dyDescent="0.6">
      <c r="A36" t="s">
        <v>41</v>
      </c>
      <c r="B36" s="48" t="str">
        <f>'All Species Scores'!T37</f>
        <v>Medium</v>
      </c>
    </row>
    <row r="37" spans="1:2" ht="15.9" thickBot="1" x14ac:dyDescent="0.6">
      <c r="A37" t="s">
        <v>42</v>
      </c>
      <c r="B37" s="48" t="str">
        <f>'All Species Scores'!T38</f>
        <v>Low</v>
      </c>
    </row>
    <row r="38" spans="1:2" ht="15.9" thickBot="1" x14ac:dyDescent="0.6">
      <c r="A38" t="s">
        <v>43</v>
      </c>
      <c r="B38" s="48" t="str">
        <f>'All Species Scores'!T39</f>
        <v>Low</v>
      </c>
    </row>
    <row r="39" spans="1:2" ht="15.9" thickBot="1" x14ac:dyDescent="0.6">
      <c r="A39" t="s">
        <v>44</v>
      </c>
      <c r="B39" s="48" t="str">
        <f>'All Species Scores'!T40</f>
        <v>Low</v>
      </c>
    </row>
    <row r="40" spans="1:2" ht="15.9" thickBot="1" x14ac:dyDescent="0.6">
      <c r="A40" t="s">
        <v>45</v>
      </c>
      <c r="B40" s="48" t="str">
        <f>'All Species Scores'!T41</f>
        <v>Low</v>
      </c>
    </row>
    <row r="41" spans="1:2" ht="15.9" thickBot="1" x14ac:dyDescent="0.6">
      <c r="A41" t="s">
        <v>46</v>
      </c>
      <c r="B41" s="48" t="str">
        <f>'All Species Scores'!T42</f>
        <v>Low</v>
      </c>
    </row>
    <row r="42" spans="1:2" ht="15.9" thickBot="1" x14ac:dyDescent="0.6">
      <c r="A42" t="s">
        <v>47</v>
      </c>
      <c r="B42" s="48" t="str">
        <f>'All Species Scores'!T43</f>
        <v>Low</v>
      </c>
    </row>
    <row r="43" spans="1:2" ht="15.9" thickBot="1" x14ac:dyDescent="0.6">
      <c r="A43" t="s">
        <v>48</v>
      </c>
      <c r="B43" s="48" t="str">
        <f>'All Species Scores'!T44</f>
        <v>Low</v>
      </c>
    </row>
    <row r="44" spans="1:2" ht="15.9" thickBot="1" x14ac:dyDescent="0.6">
      <c r="A44" t="s">
        <v>49</v>
      </c>
      <c r="B44" s="48" t="str">
        <f>'All Species Scores'!T45</f>
        <v>Medium</v>
      </c>
    </row>
    <row r="45" spans="1:2" ht="15.9" thickBot="1" x14ac:dyDescent="0.6">
      <c r="A45" t="s">
        <v>50</v>
      </c>
      <c r="B45" s="48" t="str">
        <f>'All Species Scores'!T46</f>
        <v>Medium</v>
      </c>
    </row>
    <row r="46" spans="1:2" ht="15.9" thickBot="1" x14ac:dyDescent="0.6">
      <c r="A46" t="s">
        <v>51</v>
      </c>
      <c r="B46" s="48" t="str">
        <f>'All Species Scores'!T47</f>
        <v>Medium</v>
      </c>
    </row>
    <row r="47" spans="1:2" ht="15.9" thickBot="1" x14ac:dyDescent="0.6">
      <c r="A47" t="s">
        <v>52</v>
      </c>
      <c r="B47" s="48" t="str">
        <f>'All Species Scores'!T48</f>
        <v>Medium</v>
      </c>
    </row>
    <row r="48" spans="1:2" ht="15.9" thickBot="1" x14ac:dyDescent="0.6">
      <c r="A48" t="s">
        <v>53</v>
      </c>
      <c r="B48" s="48" t="str">
        <f>'All Species Scores'!T49</f>
        <v>Low</v>
      </c>
    </row>
    <row r="49" spans="1:2" ht="15.9" thickBot="1" x14ac:dyDescent="0.6">
      <c r="A49" t="s">
        <v>54</v>
      </c>
      <c r="B49" s="48" t="str">
        <f>'All Species Scores'!T50</f>
        <v>Low</v>
      </c>
    </row>
    <row r="50" spans="1:2" ht="15.9" thickBot="1" x14ac:dyDescent="0.6">
      <c r="A50" t="s">
        <v>55</v>
      </c>
      <c r="B50" s="48" t="str">
        <f>'All Species Scores'!T51</f>
        <v>Medium</v>
      </c>
    </row>
    <row r="51" spans="1:2" ht="15.9" thickBot="1" x14ac:dyDescent="0.6">
      <c r="A51" t="s">
        <v>56</v>
      </c>
      <c r="B51" s="78" t="str">
        <f>'All Species Scores'!T52</f>
        <v>Medium</v>
      </c>
    </row>
  </sheetData>
  <autoFilter ref="B2:B51" xr:uid="{2C024706-8D2D-407E-8692-40F7F3B73BD7}"/>
  <mergeCells count="2">
    <mergeCell ref="A1:A2"/>
    <mergeCell ref="D1:F1"/>
  </mergeCells>
  <conditionalFormatting sqref="B3:B51">
    <cfRule type="containsText" dxfId="2" priority="28" stopIfTrue="1" operator="containsText" text="High">
      <formula>NOT(ISERROR(SEARCH("High",B3)))</formula>
    </cfRule>
    <cfRule type="containsText" dxfId="1" priority="29" stopIfTrue="1" operator="containsText" text="Medium">
      <formula>NOT(ISERROR(SEARCH("Medium",B3)))</formula>
    </cfRule>
    <cfRule type="containsText" dxfId="0" priority="30" stopIfTrue="1" operator="containsText" text="Low">
      <formula>NOT(ISERROR(SEARCH("Low",B3)))</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CouncilWrkSht</vt:lpstr>
      <vt:lpstr>All Species Scores</vt:lpstr>
      <vt:lpstr>All Risk Ratings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Kendra Karr;kkarredf@gmail.com</dc:creator>
  <cp:lastModifiedBy>Judd Curtis</cp:lastModifiedBy>
  <cp:lastPrinted>2011-03-23T23:42:11Z</cp:lastPrinted>
  <dcterms:created xsi:type="dcterms:W3CDTF">2011-02-07T22:31:57Z</dcterms:created>
  <dcterms:modified xsi:type="dcterms:W3CDTF">2025-04-02T18:26:18Z</dcterms:modified>
</cp:coreProperties>
</file>