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2345" windowHeight="8265"/>
  </bookViews>
  <sheets>
    <sheet name="Action 4" sheetId="1" r:id="rId1"/>
    <sheet name="Sheet3" sheetId="3" r:id="rId2"/>
  </sheets>
  <calcPr calcId="125725"/>
</workbook>
</file>

<file path=xl/calcChain.xml><?xml version="1.0" encoding="utf-8"?>
<calcChain xmlns="http://schemas.openxmlformats.org/spreadsheetml/2006/main">
  <c r="M25" i="1"/>
  <c r="L25"/>
  <c r="K25"/>
  <c r="K78"/>
  <c r="L78"/>
  <c r="M78"/>
  <c r="J11"/>
  <c r="Q89"/>
  <c r="Q87"/>
  <c r="Q86"/>
  <c r="Q81"/>
  <c r="Q11"/>
  <c r="K13" l="1"/>
  <c r="K7" l="1"/>
  <c r="L7"/>
  <c r="M7"/>
  <c r="K8"/>
  <c r="L8"/>
  <c r="M8"/>
  <c r="K9"/>
  <c r="L9"/>
  <c r="M9"/>
  <c r="K10"/>
  <c r="L10"/>
  <c r="M10"/>
  <c r="K11"/>
  <c r="L11"/>
  <c r="M11"/>
  <c r="K12"/>
  <c r="L12"/>
  <c r="M12"/>
  <c r="L13"/>
  <c r="M13"/>
  <c r="K14"/>
  <c r="L14"/>
  <c r="M14"/>
  <c r="K15"/>
  <c r="L15"/>
  <c r="M15"/>
  <c r="K16"/>
  <c r="L16"/>
  <c r="M16"/>
  <c r="K17"/>
  <c r="L17"/>
  <c r="M17"/>
  <c r="K18"/>
  <c r="L18"/>
  <c r="M18"/>
  <c r="K19"/>
  <c r="L19"/>
  <c r="M19"/>
  <c r="K20"/>
  <c r="L20"/>
  <c r="M20"/>
  <c r="K21"/>
  <c r="L21"/>
  <c r="M21"/>
  <c r="K22"/>
  <c r="L22"/>
  <c r="M22"/>
  <c r="K23"/>
  <c r="L23"/>
  <c r="M23"/>
  <c r="K24"/>
  <c r="L24"/>
  <c r="M24"/>
  <c r="K26"/>
  <c r="L26"/>
  <c r="M26"/>
  <c r="K27"/>
  <c r="L27"/>
  <c r="M27"/>
  <c r="K28"/>
  <c r="L28"/>
  <c r="M28"/>
  <c r="K29"/>
  <c r="L29"/>
  <c r="M29"/>
  <c r="K30"/>
  <c r="L30"/>
  <c r="M30"/>
  <c r="K31"/>
  <c r="L31"/>
  <c r="M31"/>
  <c r="K32"/>
  <c r="L32"/>
  <c r="M32"/>
  <c r="K33"/>
  <c r="L33"/>
  <c r="M33"/>
  <c r="K34"/>
  <c r="L34"/>
  <c r="M34"/>
  <c r="K35"/>
  <c r="L35"/>
  <c r="M35"/>
  <c r="K36"/>
  <c r="L36"/>
  <c r="M36"/>
  <c r="K37"/>
  <c r="L37"/>
  <c r="M37"/>
  <c r="K38"/>
  <c r="L38"/>
  <c r="M38"/>
  <c r="K39"/>
  <c r="L39"/>
  <c r="M39"/>
  <c r="K40"/>
  <c r="L40"/>
  <c r="M40"/>
  <c r="K41"/>
  <c r="L41"/>
  <c r="M41"/>
  <c r="K42"/>
  <c r="L42"/>
  <c r="M42"/>
  <c r="K43"/>
  <c r="L43"/>
  <c r="M43"/>
  <c r="K44"/>
  <c r="L44"/>
  <c r="M44"/>
  <c r="K45"/>
  <c r="L45"/>
  <c r="M45"/>
  <c r="K46"/>
  <c r="L46"/>
  <c r="M46"/>
  <c r="K47"/>
  <c r="L47"/>
  <c r="M47"/>
  <c r="K48"/>
  <c r="L48"/>
  <c r="M48"/>
  <c r="K49"/>
  <c r="L49"/>
  <c r="M49"/>
  <c r="K50"/>
  <c r="L50"/>
  <c r="M50"/>
  <c r="K51"/>
  <c r="L51"/>
  <c r="M51"/>
  <c r="K52"/>
  <c r="L52"/>
  <c r="M52"/>
  <c r="K53"/>
  <c r="L53"/>
  <c r="M53"/>
  <c r="K54"/>
  <c r="L54"/>
  <c r="M54"/>
  <c r="K55"/>
  <c r="L55"/>
  <c r="M55"/>
  <c r="K56"/>
  <c r="L56"/>
  <c r="M56"/>
  <c r="K57"/>
  <c r="L57"/>
  <c r="M57"/>
  <c r="K58"/>
  <c r="L58"/>
  <c r="M58"/>
  <c r="K59"/>
  <c r="L59"/>
  <c r="M59"/>
  <c r="K60"/>
  <c r="L60"/>
  <c r="M60"/>
  <c r="K61"/>
  <c r="L61"/>
  <c r="M61"/>
  <c r="K62"/>
  <c r="L62"/>
  <c r="M62"/>
  <c r="K63"/>
  <c r="L63"/>
  <c r="M63"/>
  <c r="K64"/>
  <c r="L64"/>
  <c r="M64"/>
  <c r="K65"/>
  <c r="L65"/>
  <c r="M65"/>
  <c r="K66"/>
  <c r="L66"/>
  <c r="M66"/>
  <c r="K67"/>
  <c r="L67"/>
  <c r="M67"/>
  <c r="K68"/>
  <c r="L68"/>
  <c r="M68"/>
  <c r="K69"/>
  <c r="L69"/>
  <c r="M69"/>
  <c r="K70"/>
  <c r="L70"/>
  <c r="M70"/>
  <c r="K71"/>
  <c r="L71"/>
  <c r="M71"/>
  <c r="K72"/>
  <c r="L72"/>
  <c r="M72"/>
  <c r="K74"/>
  <c r="L74"/>
  <c r="M74"/>
  <c r="K75"/>
  <c r="L75"/>
  <c r="M75"/>
  <c r="K76"/>
  <c r="L76"/>
  <c r="M76"/>
  <c r="K77"/>
  <c r="L77"/>
  <c r="M77"/>
  <c r="K80"/>
  <c r="L80"/>
  <c r="M80"/>
  <c r="K81"/>
  <c r="L81"/>
  <c r="M81"/>
  <c r="K82"/>
  <c r="L82"/>
  <c r="M82"/>
  <c r="K83"/>
  <c r="L83"/>
  <c r="M83"/>
  <c r="K84"/>
  <c r="L84"/>
  <c r="M84"/>
  <c r="K86"/>
  <c r="L86"/>
  <c r="M86"/>
  <c r="K87"/>
  <c r="L87"/>
  <c r="M87"/>
  <c r="K89"/>
  <c r="L89"/>
  <c r="M89"/>
  <c r="K91"/>
  <c r="L91"/>
  <c r="M91"/>
  <c r="K92"/>
  <c r="L92"/>
  <c r="M92"/>
  <c r="K93"/>
  <c r="L93"/>
  <c r="M93"/>
  <c r="K94"/>
  <c r="L94"/>
  <c r="M94"/>
  <c r="K95"/>
  <c r="L95"/>
  <c r="M95"/>
  <c r="K97"/>
  <c r="L97"/>
  <c r="M97"/>
  <c r="K99"/>
  <c r="L99"/>
  <c r="M99"/>
  <c r="M6"/>
  <c r="L6"/>
  <c r="K6"/>
</calcChain>
</file>

<file path=xl/comments1.xml><?xml version="1.0" encoding="utf-8"?>
<comments xmlns="http://schemas.openxmlformats.org/spreadsheetml/2006/main">
  <authors>
    <author>kari.fenske</author>
  </authors>
  <commentList>
    <comment ref="C11" authorId="0">
      <text>
        <r>
          <rPr>
            <b/>
            <sz val="9"/>
            <color indexed="81"/>
            <rFont val="Tahoma"/>
            <family val="2"/>
          </rPr>
          <t>kari.fenske:</t>
        </r>
        <r>
          <rPr>
            <sz val="9"/>
            <color indexed="81"/>
            <rFont val="Tahoma"/>
            <family val="2"/>
          </rPr>
          <t xml:space="preserve">
1. At their June 2008 meeting, the SSC withdrew OFL and ABC levels for black grouper, gag, golden tilefish, red grouper, and vermilion snapper.  The previous recommendations were developed at their June 2007 meeting.</t>
        </r>
      </text>
    </comment>
    <comment ref="E13" authorId="0">
      <text>
        <r>
          <rPr>
            <b/>
            <sz val="9"/>
            <color indexed="81"/>
            <rFont val="Tahoma"/>
            <family val="2"/>
          </rPr>
          <t>kari.fenske:</t>
        </r>
        <r>
          <rPr>
            <sz val="9"/>
            <color indexed="81"/>
            <rFont val="Tahoma"/>
            <family val="2"/>
          </rPr>
          <t xml:space="preserve">
2. At their June 2008 meeting, the SSC recommended that the ABC levels for black sea bass be set consistent with the rebuilding plan until it can be further amended based upon better scientific information.  Through Amendment 15A, the Council established a TAC of 847,000 lbs whole weight (717,797 lbs gutted weight) based upon the rebuilding plan.  The rebuilding plan was based on a constant catch strategy and set levels equal to the yield at OY in a rebuilding fishery.</t>
        </r>
      </text>
    </comment>
    <comment ref="C25" authorId="0">
      <text>
        <r>
          <rPr>
            <b/>
            <sz val="9"/>
            <color indexed="81"/>
            <rFont val="Tahoma"/>
            <family val="2"/>
          </rPr>
          <t>kari.fenske:</t>
        </r>
        <r>
          <rPr>
            <sz val="9"/>
            <color indexed="81"/>
            <rFont val="Tahoma"/>
            <family val="2"/>
          </rPr>
          <t xml:space="preserve">
1. At their June 2008 meeting, the SSC withdrew OFL and ABC levels for black grouper, gag, golden tilefish, red grouper, and vermilion snapper.  The previous recommendations were developed at their June 2007 meeting.
3. In December 2007, the SSC motion indicated that the values for gag are ABC=694,000 pounds and OFL=yield at MFMT.  In June 2008, the SSC stated that for species assessed through SEDAR, ABC=yield at 75%FMSY and OFL=yield at MFMT.  In December 2008, the SSC withdrew the ABC and OFL recommendations for gag established at the June 2008 meeting.  The SSC previously specified MFMT for gag in Amendment 16.  At their June 2009 meeting, the SSC recommended an ABC = 805,000 pounds gutted weight in landed catch and 80,000 dead discarded fish. </t>
        </r>
      </text>
    </comment>
    <comment ref="E25" authorId="0">
      <text>
        <r>
          <rPr>
            <b/>
            <sz val="9"/>
            <color indexed="81"/>
            <rFont val="Tahoma"/>
            <family val="2"/>
          </rPr>
          <t>kari.fenske:</t>
        </r>
        <r>
          <rPr>
            <sz val="9"/>
            <color indexed="81"/>
            <rFont val="Tahoma"/>
            <family val="2"/>
          </rPr>
          <t xml:space="preserve">
3. In December 2007, the SSC motion indicated that the values for gag are ABC=694,000 pounds and OFL=yield at MFMT.  In June 2008, the SSC stated that for species assessed through SEDAR, ABC=yield at 75%FMSY and OFL=yield at MFMT.  In December 2008, the SSC withdrew the ABC and OFL recommendations for gag established at the June 2008 meeting.  The SSC previously specified MFMT for gag in Amendment 16.  At their June 2009 meeting, the SSC recommended an ABC = 805,000 pounds gutted weight in landed catch and 80,000 dead discarded fish. </t>
        </r>
      </text>
    </comment>
    <comment ref="C48" authorId="0">
      <text>
        <r>
          <rPr>
            <b/>
            <sz val="9"/>
            <color indexed="81"/>
            <rFont val="Tahoma"/>
            <family val="2"/>
          </rPr>
          <t>kari.fenske:</t>
        </r>
        <r>
          <rPr>
            <sz val="9"/>
            <color indexed="81"/>
            <rFont val="Tahoma"/>
            <family val="2"/>
          </rPr>
          <t xml:space="preserve">
1. At their June 2008 meeting, the SSC withdrew OFL and ABC levels for black grouper, gag, golden tilefish, red grouper, and vermilion snapper.  The previous recommendations were developed at their June 2007 meeting.</t>
        </r>
      </text>
    </comment>
    <comment ref="E63" authorId="0">
      <text>
        <r>
          <rPr>
            <b/>
            <sz val="9"/>
            <color indexed="81"/>
            <rFont val="Tahoma"/>
            <family val="2"/>
          </rPr>
          <t>kari.fenske:</t>
        </r>
        <r>
          <rPr>
            <sz val="9"/>
            <color indexed="81"/>
            <rFont val="Tahoma"/>
            <family val="2"/>
          </rPr>
          <t xml:space="preserve">
4. At their June 2008 meeting, the SSC recommended that the ABC levels for snowy grouper be set consistent with the rebuilding plan until it can be further amended based upon better scientific information.  Through Amendment 15A, the Council established a TAC of 102,960 lbs whole weight (87,254 lbs gutted weight) based upon the rebuilding plan.  The rebuilding plan was based on a constant catch strategy and set levels equal to the yield at OY in a rebuilding fishery.</t>
        </r>
      </text>
    </comment>
    <comment ref="C65" authorId="0">
      <text>
        <r>
          <rPr>
            <b/>
            <sz val="9"/>
            <color indexed="81"/>
            <rFont val="Tahoma"/>
            <family val="2"/>
          </rPr>
          <t>kari.fenske:</t>
        </r>
        <r>
          <rPr>
            <sz val="9"/>
            <color indexed="81"/>
            <rFont val="Tahoma"/>
            <family val="2"/>
          </rPr>
          <t xml:space="preserve">
5. At their December 2008 meeting, the SSC recommended an ABC = 0 (landings only) for speckled hind and warsaw grouper.  </t>
        </r>
      </text>
    </comment>
    <comment ref="C67" authorId="0">
      <text>
        <r>
          <rPr>
            <b/>
            <sz val="9"/>
            <color indexed="81"/>
            <rFont val="Tahoma"/>
            <family val="2"/>
          </rPr>
          <t>kari.fenske:</t>
        </r>
        <r>
          <rPr>
            <sz val="9"/>
            <color indexed="81"/>
            <rFont val="Tahoma"/>
            <family val="2"/>
          </rPr>
          <t xml:space="preserve">
1. At their June 2008 meeting, the SSC withdrew OFL and ABC levels for black grouper, gag, golden tilefish, red grouper, and vermilion snapper.  The previous recommendations were developed at their June 2007 meeting.</t>
        </r>
      </text>
    </comment>
    <comment ref="C69" authorId="0">
      <text>
        <r>
          <rPr>
            <b/>
            <sz val="9"/>
            <color indexed="81"/>
            <rFont val="Tahoma"/>
            <family val="2"/>
          </rPr>
          <t>kari.fenske:</t>
        </r>
        <r>
          <rPr>
            <sz val="9"/>
            <color indexed="81"/>
            <rFont val="Tahoma"/>
            <family val="2"/>
          </rPr>
          <t xml:space="preserve">
1. At their June 2008 meeting, the SSC withdrew OFL and ABC levels for black grouper, gag, golden tilefish, red grouper, and vermilion snapper.  The previous recommendations were developed at their June 2007 meeting.
</t>
        </r>
      </text>
    </comment>
    <comment ref="F69" authorId="0">
      <text>
        <r>
          <rPr>
            <b/>
            <sz val="9"/>
            <color indexed="81"/>
            <rFont val="Tahoma"/>
            <family val="2"/>
          </rPr>
          <t>kari.fenske:</t>
        </r>
        <r>
          <rPr>
            <sz val="9"/>
            <color indexed="81"/>
            <rFont val="Tahoma"/>
            <family val="2"/>
          </rPr>
          <t xml:space="preserve">
6. In December 2007, the SSC motion indicated that the values for vermilion snapper are ABC=628,459 pounds and OFL=yield at MFMT.  In June 2008, the SSC stated that for species assessed through SEDAR, ABC=yield at 75%FMSY and OFL=yield at MFMT.  A new age-based assessment was completed for vermilion snapper in 2008.  In December 2008, the SSC withdrew the ABC and OFL recommendations for vermilion established at the June 2008 meeting.  The SSC previously specified MFMT for vermilion snapper in Amendment 16.  At their June 2009 meeting, the SSC recommended an ABC = 1,109,000 lbs whole weight inclusive of landings and dead discards.  The landed portion of this ABC is 1,078,000 lbs whole weight.</t>
        </r>
      </text>
    </comment>
    <comment ref="C70" authorId="0">
      <text>
        <r>
          <rPr>
            <b/>
            <sz val="9"/>
            <color indexed="81"/>
            <rFont val="Tahoma"/>
            <family val="2"/>
          </rPr>
          <t>kari.fenske:</t>
        </r>
        <r>
          <rPr>
            <sz val="9"/>
            <color indexed="81"/>
            <rFont val="Tahoma"/>
            <family val="2"/>
          </rPr>
          <t xml:space="preserve">
5. At their December 2008 meeting, the SSC recommended an ABC = 0 (landings only) for speckled hind and warsaw grouper.  </t>
        </r>
      </text>
    </comment>
    <comment ref="B73" authorId="0">
      <text>
        <r>
          <rPr>
            <b/>
            <sz val="9"/>
            <color indexed="81"/>
            <rFont val="Tahoma"/>
            <family val="2"/>
          </rPr>
          <t>kari.fenske:</t>
        </r>
        <r>
          <rPr>
            <sz val="9"/>
            <color indexed="81"/>
            <rFont val="Tahoma"/>
            <family val="2"/>
          </rPr>
          <t xml:space="preserve">
all year average probably unnaturally low because of lack of ALS data prior to 1987, Wreckfish may contain confidential data.</t>
        </r>
      </text>
    </comment>
  </commentList>
</comments>
</file>

<file path=xl/sharedStrings.xml><?xml version="1.0" encoding="utf-8"?>
<sst xmlns="http://schemas.openxmlformats.org/spreadsheetml/2006/main" count="192" uniqueCount="174">
  <si>
    <t>Species</t>
  </si>
  <si>
    <t>ABC</t>
  </si>
  <si>
    <t>Alt 2</t>
  </si>
  <si>
    <t>ABC=65% OFL</t>
  </si>
  <si>
    <t>Alt 3a</t>
  </si>
  <si>
    <t>Alt 3b</t>
  </si>
  <si>
    <t>ABC=75% OFL</t>
  </si>
  <si>
    <t>Alt 3c</t>
  </si>
  <si>
    <t>ABC=85% OFL</t>
  </si>
  <si>
    <t>Alt 4a</t>
  </si>
  <si>
    <t>Alt 4b</t>
  </si>
  <si>
    <t>Alt 4c</t>
  </si>
  <si>
    <t>Alt 5</t>
  </si>
  <si>
    <t>Alt 6a</t>
  </si>
  <si>
    <t>ABC=x%OFL, x%-P*=0.2</t>
  </si>
  <si>
    <t>Alt 6b</t>
  </si>
  <si>
    <t>ABC=x%OFL, x%-P*=0.3</t>
  </si>
  <si>
    <t>Alt 6c</t>
  </si>
  <si>
    <t>ABC=x%OFL, x%-P*=0.4</t>
  </si>
  <si>
    <t>Alt 6d</t>
  </si>
  <si>
    <t>ABC=x%OFL, x%-P*=0.5</t>
  </si>
  <si>
    <t>almaco jack</t>
  </si>
  <si>
    <t>atlantic spadefish</t>
  </si>
  <si>
    <t>banded rudderfish</t>
  </si>
  <si>
    <t>bank sea bass</t>
  </si>
  <si>
    <t>bar jack</t>
  </si>
  <si>
    <t>black grouper</t>
  </si>
  <si>
    <t>black margate</t>
  </si>
  <si>
    <t>black sea bass</t>
  </si>
  <si>
    <t>black snapper</t>
  </si>
  <si>
    <t>blackfin snapper</t>
  </si>
  <si>
    <t>blue runner</t>
  </si>
  <si>
    <t>blueline tilefish</t>
  </si>
  <si>
    <t>bluestripe grunt</t>
  </si>
  <si>
    <t>coney</t>
  </si>
  <si>
    <t>cottonwick</t>
  </si>
  <si>
    <t>crevalle jack</t>
  </si>
  <si>
    <t>cubera snapper</t>
  </si>
  <si>
    <t>dog snapper</t>
  </si>
  <si>
    <t>french grunt</t>
  </si>
  <si>
    <t>gag grouper</t>
  </si>
  <si>
    <t>goliath grouper</t>
  </si>
  <si>
    <t>grass porgy</t>
  </si>
  <si>
    <t>gray snapper (mangrove snapper)</t>
  </si>
  <si>
    <t>gray triggerfish</t>
  </si>
  <si>
    <t>graysby</t>
  </si>
  <si>
    <t>greater amberjack</t>
  </si>
  <si>
    <t>hogfish</t>
  </si>
  <si>
    <t>jolthead porgy</t>
  </si>
  <si>
    <t>knobbed porgy</t>
  </si>
  <si>
    <t>lane snapper</t>
  </si>
  <si>
    <t>lesser amberjack</t>
  </si>
  <si>
    <t>longspine porgy</t>
  </si>
  <si>
    <t>mahogany snapper</t>
  </si>
  <si>
    <t>margate</t>
  </si>
  <si>
    <t>misty grouper</t>
  </si>
  <si>
    <t>mutton snapper</t>
  </si>
  <si>
    <t>nassau grouper</t>
  </si>
  <si>
    <t>ocean triggerfish</t>
  </si>
  <si>
    <t>porkfish</t>
  </si>
  <si>
    <t>puddingwife</t>
  </si>
  <si>
    <t>queen snapper</t>
  </si>
  <si>
    <t>queen triggerfish</t>
  </si>
  <si>
    <t>red grouper</t>
  </si>
  <si>
    <t>red hind</t>
  </si>
  <si>
    <t>red porgy</t>
  </si>
  <si>
    <t>red snapper</t>
  </si>
  <si>
    <t>rock hind</t>
  </si>
  <si>
    <t>rock sea bass</t>
  </si>
  <si>
    <t>sailors choice</t>
  </si>
  <si>
    <t>sand tilefish</t>
  </si>
  <si>
    <t>saucereye porgy</t>
  </si>
  <si>
    <t>scamp</t>
  </si>
  <si>
    <t>schoolmaster</t>
  </si>
  <si>
    <t>scup</t>
  </si>
  <si>
    <t>sheepshead</t>
  </si>
  <si>
    <t>silk snapper</t>
  </si>
  <si>
    <t>smallmouth grunt</t>
  </si>
  <si>
    <t>snowy grouper</t>
  </si>
  <si>
    <t>spanish grunt</t>
  </si>
  <si>
    <t>speckled hind</t>
  </si>
  <si>
    <t>tiger grouper</t>
  </si>
  <si>
    <t>tilefish</t>
  </si>
  <si>
    <t>tomtate</t>
  </si>
  <si>
    <t>vermilion snapper</t>
  </si>
  <si>
    <t>warsaw grouper</t>
  </si>
  <si>
    <t>white grunt</t>
  </si>
  <si>
    <t>whitebone porgy</t>
  </si>
  <si>
    <t>wreckfish</t>
  </si>
  <si>
    <t>yellow jack</t>
  </si>
  <si>
    <t>yellowedge grouper</t>
  </si>
  <si>
    <t>yellowfin grouper</t>
  </si>
  <si>
    <t>yellowmouth grouper</t>
  </si>
  <si>
    <t>yellowtail snapper</t>
  </si>
  <si>
    <t>Others</t>
  </si>
  <si>
    <t>Cobia</t>
  </si>
  <si>
    <t>King Mackerel</t>
  </si>
  <si>
    <t>Littly tunny</t>
  </si>
  <si>
    <t>spanish mackerel</t>
  </si>
  <si>
    <t>dolphin</t>
  </si>
  <si>
    <t>wahoo</t>
  </si>
  <si>
    <t>golden crab</t>
  </si>
  <si>
    <t>white shrimp</t>
  </si>
  <si>
    <t>pink shrimp</t>
  </si>
  <si>
    <t>brown shrimp</t>
  </si>
  <si>
    <t>rock shrimp</t>
  </si>
  <si>
    <t>royal red shrimp</t>
  </si>
  <si>
    <t>spiny lobster</t>
  </si>
  <si>
    <t>sargassum</t>
  </si>
  <si>
    <t>coral</t>
  </si>
  <si>
    <t>ACL Amendment - Action 4</t>
  </si>
  <si>
    <t>OFL unassessed species</t>
  </si>
  <si>
    <t>OFL assessed species</t>
  </si>
  <si>
    <t>MFMT assessed species</t>
  </si>
  <si>
    <t>OFL value</t>
  </si>
  <si>
    <t>none specified</t>
  </si>
  <si>
    <t>none specified *1</t>
  </si>
  <si>
    <t>OFL=Yield at MFMT</t>
  </si>
  <si>
    <t>OFL=Yield at MFMT  *1,3</t>
  </si>
  <si>
    <t>Currently in Place:</t>
  </si>
  <si>
    <t>ABC value</t>
  </si>
  <si>
    <t>OFL=yield at MFMT</t>
  </si>
  <si>
    <t>SSC recommendation=unknown *5</t>
  </si>
  <si>
    <t>none specified *1,4</t>
  </si>
  <si>
    <t>847,000 lbs ww  717,797 lbs gw</t>
  </si>
  <si>
    <t>ABC=rebuilding plan *2</t>
  </si>
  <si>
    <t>805,000 lbs gw (landed catch)  885,000 lbs gw (total kill)</t>
  </si>
  <si>
    <t>*3</t>
  </si>
  <si>
    <t>ABC=rebuilding plan *4</t>
  </si>
  <si>
    <t>102,960 lbs ww  87,254 lbs gw</t>
  </si>
  <si>
    <t>0 (landings only)</t>
  </si>
  <si>
    <t>1,078,000 lbs ww (landed catch)  1,109,000 lbs ww (total kill)</t>
  </si>
  <si>
    <t>0.34 (ICA), 0.33 (fleet-spec)</t>
  </si>
  <si>
    <t>.083-.093</t>
  </si>
  <si>
    <t>Snapper Grouper</t>
  </si>
  <si>
    <t>Coastal Migratory Pelagics</t>
  </si>
  <si>
    <t>Dolphin-Wahoo</t>
  </si>
  <si>
    <t>Golden Crab</t>
  </si>
  <si>
    <t>Shrimp</t>
  </si>
  <si>
    <t>Coral</t>
  </si>
  <si>
    <t>Sargassum</t>
  </si>
  <si>
    <t>Spiny lobster</t>
  </si>
  <si>
    <t>Cero</t>
  </si>
  <si>
    <t>2,028,000 (ICA), 3,047,000 (Fleet-spec)</t>
  </si>
  <si>
    <t>Yield at MFMT assessed species (lbs)</t>
  </si>
  <si>
    <t>2,568,000 (ICA), 3,142,000 (Fleet-spec)</t>
  </si>
  <si>
    <t>ABC=Y@65%MFMT (lbs)</t>
  </si>
  <si>
    <t>ABC=Y@75% MFMT (lbs)</t>
  </si>
  <si>
    <t>ABC=Y@85%MFMT (lbs)</t>
  </si>
  <si>
    <t>not calculated for MSY proxy</t>
  </si>
  <si>
    <t>7,700,000  *not sure if these are correct values</t>
  </si>
  <si>
    <t>10,608,000 *results uncertain and should be viewed with extreme caution</t>
  </si>
  <si>
    <t>For 2010: 805000 gutted lbs landed, 80000 lbs gutted weight dead discards, 885000 lbs whole weight inclusive of landings and discards</t>
  </si>
  <si>
    <t>1,968,000 lbs</t>
  </si>
  <si>
    <t>395,281 lbs ww for 2010; see rebuilding plan for values after 2010</t>
  </si>
  <si>
    <t>For 2010: 1078000 lbs whole weight landings, 31000 lbs whole weight dead discards, 1109000 lbs ww inclusive of landings and dead discards</t>
  </si>
  <si>
    <t>none set - ABC is unknown</t>
  </si>
  <si>
    <t>10.95 million lbs catch  in 2011, 10.36 million lbs catch in 2012, 10.06 million lbs catch in 2013</t>
  </si>
  <si>
    <t>23.691 million lbs</t>
  </si>
  <si>
    <t>2.70 million lbs</t>
  </si>
  <si>
    <t>10.91 million lbs</t>
  </si>
  <si>
    <t>Federal only=1740 colonies; Federal + State=11814 colonies</t>
  </si>
  <si>
    <t>ABC from SSC Control Rule (in lbs ww unless specified)</t>
  </si>
  <si>
    <t>ABC=OFL (in lbs ww unless specified)</t>
  </si>
  <si>
    <t>Yield @ MFMT</t>
  </si>
  <si>
    <t>885,000 lbs gw</t>
  </si>
  <si>
    <t>UNK</t>
  </si>
  <si>
    <t>Yield at Fmsy</t>
  </si>
  <si>
    <t>unk</t>
  </si>
  <si>
    <t>not specified</t>
  </si>
  <si>
    <t>Federal only=4970 colonies; Federal + State=33755 colonies</t>
  </si>
  <si>
    <t>fed only=3231, fed+state=21941</t>
  </si>
  <si>
    <t>fed only=3728, fed+state=25316</t>
  </si>
  <si>
    <t>fed only=4225, fed+state=28692</t>
  </si>
</sst>
</file>

<file path=xl/styles.xml><?xml version="1.0" encoding="utf-8"?>
<styleSheet xmlns="http://schemas.openxmlformats.org/spreadsheetml/2006/main">
  <numFmts count="1">
    <numFmt numFmtId="164" formatCode="0.000"/>
  </numFmts>
  <fonts count="8">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3" fontId="0" fillId="0" borderId="0" xfId="0" applyNumberFormat="1"/>
    <xf numFmtId="0" fontId="0" fillId="2" borderId="0" xfId="0" applyFill="1"/>
    <xf numFmtId="3" fontId="0" fillId="0" borderId="0" xfId="0" applyNumberFormat="1" applyAlignment="1">
      <alignment wrapText="1"/>
    </xf>
    <xf numFmtId="0" fontId="3" fillId="2" borderId="0" xfId="0" applyFont="1" applyFill="1"/>
    <xf numFmtId="164" fontId="0" fillId="0" borderId="0" xfId="0" applyNumberFormat="1"/>
    <xf numFmtId="3" fontId="1" fillId="0" borderId="0" xfId="0" applyNumberFormat="1" applyFont="1"/>
    <xf numFmtId="3" fontId="0" fillId="0" borderId="0" xfId="0" applyNumberFormat="1" applyFont="1"/>
    <xf numFmtId="0" fontId="0" fillId="3" borderId="0" xfId="0" applyFill="1"/>
    <xf numFmtId="3" fontId="2" fillId="3" borderId="0" xfId="0" applyNumberFormat="1" applyFont="1" applyFill="1"/>
    <xf numFmtId="3" fontId="0" fillId="3" borderId="0" xfId="0" applyNumberFormat="1" applyFill="1"/>
    <xf numFmtId="164" fontId="0" fillId="3" borderId="0" xfId="0" applyNumberFormat="1" applyFill="1"/>
    <xf numFmtId="0" fontId="2" fillId="3" borderId="0" xfId="0" applyFont="1" applyFill="1"/>
    <xf numFmtId="164" fontId="0" fillId="0" borderId="0" xfId="0" applyNumberFormat="1" applyAlignment="1">
      <alignment wrapText="1"/>
    </xf>
    <xf numFmtId="0" fontId="0" fillId="0" borderId="0" xfId="0" applyAlignment="1">
      <alignment wrapText="1"/>
    </xf>
    <xf numFmtId="3" fontId="0" fillId="0" borderId="0" xfId="0" applyNumberFormat="1" applyFill="1"/>
    <xf numFmtId="164" fontId="0" fillId="0" borderId="0" xfId="0" applyNumberFormat="1" applyFill="1"/>
    <xf numFmtId="3" fontId="0" fillId="4" borderId="0" xfId="0" applyNumberFormat="1" applyFill="1"/>
    <xf numFmtId="3" fontId="6" fillId="0" borderId="0" xfId="0" applyNumberFormat="1" applyFont="1" applyFill="1"/>
    <xf numFmtId="3" fontId="6" fillId="0" borderId="0" xfId="0" applyNumberFormat="1" applyFont="1" applyBorder="1" applyAlignment="1">
      <alignment horizontal="center"/>
    </xf>
    <xf numFmtId="0" fontId="6" fillId="0" borderId="0" xfId="0" applyFont="1" applyBorder="1" applyAlignment="1">
      <alignment wrapText="1"/>
    </xf>
    <xf numFmtId="3" fontId="6" fillId="0" borderId="0" xfId="0" applyNumberFormat="1" applyFont="1" applyBorder="1" applyAlignment="1">
      <alignment horizontal="center" wrapText="1"/>
    </xf>
    <xf numFmtId="0" fontId="6" fillId="0" borderId="0" xfId="0" applyFont="1" applyBorder="1" applyAlignment="1">
      <alignment horizontal="center"/>
    </xf>
    <xf numFmtId="0" fontId="6" fillId="0" borderId="0" xfId="0" applyFont="1" applyBorder="1" applyAlignment="1">
      <alignment horizontal="center" wrapText="1"/>
    </xf>
    <xf numFmtId="3" fontId="0" fillId="0" borderId="0" xfId="0" applyNumberFormat="1" applyBorder="1" applyAlignment="1">
      <alignment horizontal="center"/>
    </xf>
    <xf numFmtId="0" fontId="0" fillId="0" borderId="0" xfId="0" applyBorder="1" applyAlignment="1">
      <alignment wrapText="1"/>
    </xf>
    <xf numFmtId="3" fontId="6" fillId="0" borderId="0" xfId="0" applyNumberFormat="1" applyFont="1" applyBorder="1" applyAlignment="1">
      <alignment wrapText="1"/>
    </xf>
    <xf numFmtId="3" fontId="0" fillId="0" borderId="0" xfId="0" applyNumberFormat="1" applyAlignment="1">
      <alignment horizontal="center"/>
    </xf>
    <xf numFmtId="0" fontId="0" fillId="3" borderId="0" xfId="0" applyFill="1" applyAlignment="1">
      <alignment horizontal="center"/>
    </xf>
    <xf numFmtId="0" fontId="0" fillId="0" borderId="0" xfId="0" applyAlignment="1">
      <alignment horizontal="center"/>
    </xf>
    <xf numFmtId="0" fontId="6" fillId="3" borderId="0" xfId="0" applyFont="1" applyFill="1"/>
    <xf numFmtId="3" fontId="7" fillId="3" borderId="0" xfId="0" applyNumberFormat="1" applyFont="1" applyFill="1"/>
    <xf numFmtId="3" fontId="6" fillId="3" borderId="0" xfId="0" applyNumberFormat="1" applyFont="1" applyFill="1"/>
    <xf numFmtId="164" fontId="6" fillId="3" borderId="0" xfId="0" applyNumberFormat="1" applyFont="1"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1123950</xdr:colOff>
      <xdr:row>6</xdr:row>
      <xdr:rowOff>66674</xdr:rowOff>
    </xdr:from>
    <xdr:to>
      <xdr:col>7</xdr:col>
      <xdr:colOff>1266825</xdr:colOff>
      <xdr:row>16</xdr:row>
      <xdr:rowOff>66675</xdr:rowOff>
    </xdr:to>
    <xdr:sp macro="" textlink="">
      <xdr:nvSpPr>
        <xdr:cNvPr id="2" name="TextBox 1"/>
        <xdr:cNvSpPr txBox="1"/>
      </xdr:nvSpPr>
      <xdr:spPr>
        <a:xfrm>
          <a:off x="9944100" y="1762124"/>
          <a:ext cx="1619250" cy="209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Presently assuming</a:t>
          </a:r>
          <a:r>
            <a:rPr lang="en-US" sz="1100" baseline="0"/>
            <a:t> that </a:t>
          </a:r>
          <a:r>
            <a:rPr lang="en-US" sz="1100"/>
            <a:t>OFL for assessed stocks is Yield at Fmsy or proxy from the most recent assessment. For unassessed stocks  or rejected assessments OFL is</a:t>
          </a:r>
          <a:r>
            <a:rPr lang="en-US" sz="1100" baseline="0"/>
            <a:t> presently defined here as the OFL defined by the SSC at the April 2010 meeting.</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0</xdr:row>
      <xdr:rowOff>180974</xdr:rowOff>
    </xdr:from>
    <xdr:to>
      <xdr:col>14</xdr:col>
      <xdr:colOff>561975</xdr:colOff>
      <xdr:row>35</xdr:row>
      <xdr:rowOff>133349</xdr:rowOff>
    </xdr:to>
    <xdr:sp macro="" textlink="">
      <xdr:nvSpPr>
        <xdr:cNvPr id="2" name="TextBox 1"/>
        <xdr:cNvSpPr txBox="1"/>
      </xdr:nvSpPr>
      <xdr:spPr>
        <a:xfrm>
          <a:off x="895350" y="180974"/>
          <a:ext cx="8201025" cy="661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Notes:</a:t>
          </a:r>
        </a:p>
        <a:p>
          <a:endParaRPr lang="en-US" sz="1100"/>
        </a:p>
        <a:p>
          <a:r>
            <a:rPr lang="en-US" sz="1100"/>
            <a:t>Unless otherwise specified, all</a:t>
          </a:r>
          <a:r>
            <a:rPr lang="en-US" sz="1100" baseline="0"/>
            <a:t> numbers are in pounds whole weight.  </a:t>
          </a:r>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U101"/>
  <sheetViews>
    <sheetView tabSelected="1" topLeftCell="B3" workbookViewId="0">
      <pane xSplit="3675" ySplit="1935" activePane="bottomRight"/>
      <selection activeCell="P13" sqref="N13:P13"/>
      <selection pane="topRight" activeCell="L1" sqref="K1:L1048576"/>
      <selection pane="bottomLeft" activeCell="B101" sqref="B101"/>
      <selection pane="bottomRight" activeCell="O19" sqref="O19"/>
    </sheetView>
  </sheetViews>
  <sheetFormatPr defaultRowHeight="15"/>
  <cols>
    <col min="2" max="2" width="31.28515625" bestFit="1" customWidth="1"/>
    <col min="3" max="3" width="32.28515625" bestFit="1" customWidth="1"/>
    <col min="4" max="4" width="19.85546875" customWidth="1"/>
    <col min="5" max="5" width="21.85546875" bestFit="1" customWidth="1"/>
    <col min="6" max="6" width="17.85546875" customWidth="1"/>
    <col min="7" max="7" width="22.140625" style="6" bestFit="1" customWidth="1"/>
    <col min="8" max="8" width="22.28515625" customWidth="1"/>
    <col min="9" max="9" width="22.28515625" bestFit="1" customWidth="1"/>
    <col min="10" max="10" width="12.85546875" bestFit="1" customWidth="1"/>
    <col min="11" max="12" width="12.85546875" style="2" bestFit="1" customWidth="1"/>
    <col min="13" max="13" width="17.7109375" style="2" bestFit="1" customWidth="1"/>
    <col min="14" max="14" width="18.140625" bestFit="1" customWidth="1"/>
    <col min="15" max="16" width="17.7109375" bestFit="1" customWidth="1"/>
    <col min="17" max="17" width="26.85546875" customWidth="1"/>
    <col min="18" max="21" width="21.85546875" bestFit="1" customWidth="1"/>
  </cols>
  <sheetData>
    <row r="1" spans="1:21" ht="13.5" customHeight="1">
      <c r="A1" t="s">
        <v>110</v>
      </c>
    </row>
    <row r="2" spans="1:21" ht="15" customHeight="1"/>
    <row r="3" spans="1:21">
      <c r="C3" s="5" t="s">
        <v>119</v>
      </c>
      <c r="D3" s="3"/>
      <c r="E3" s="3"/>
      <c r="F3" s="3"/>
      <c r="J3" t="s">
        <v>2</v>
      </c>
      <c r="K3" s="2" t="s">
        <v>4</v>
      </c>
      <c r="L3" s="2" t="s">
        <v>5</v>
      </c>
      <c r="M3" s="2" t="s">
        <v>7</v>
      </c>
      <c r="N3" t="s">
        <v>9</v>
      </c>
      <c r="O3" t="s">
        <v>10</v>
      </c>
      <c r="P3" t="s">
        <v>11</v>
      </c>
      <c r="Q3" t="s">
        <v>12</v>
      </c>
      <c r="R3" t="s">
        <v>13</v>
      </c>
      <c r="S3" t="s">
        <v>15</v>
      </c>
      <c r="T3" t="s">
        <v>17</v>
      </c>
      <c r="U3" t="s">
        <v>19</v>
      </c>
    </row>
    <row r="4" spans="1:21" ht="60">
      <c r="B4" t="s">
        <v>0</v>
      </c>
      <c r="C4" t="s">
        <v>112</v>
      </c>
      <c r="D4" t="s">
        <v>114</v>
      </c>
      <c r="E4" t="s">
        <v>1</v>
      </c>
      <c r="F4" t="s">
        <v>120</v>
      </c>
      <c r="G4" s="6" t="s">
        <v>113</v>
      </c>
      <c r="H4" s="15" t="s">
        <v>144</v>
      </c>
      <c r="I4" t="s">
        <v>111</v>
      </c>
      <c r="J4" s="15" t="s">
        <v>163</v>
      </c>
      <c r="K4" s="2" t="s">
        <v>3</v>
      </c>
      <c r="L4" s="2" t="s">
        <v>6</v>
      </c>
      <c r="M4" s="2" t="s">
        <v>8</v>
      </c>
      <c r="N4" t="s">
        <v>146</v>
      </c>
      <c r="O4" t="s">
        <v>147</v>
      </c>
      <c r="P4" t="s">
        <v>148</v>
      </c>
      <c r="Q4" s="15" t="s">
        <v>162</v>
      </c>
      <c r="R4" t="s">
        <v>14</v>
      </c>
      <c r="S4" t="s">
        <v>16</v>
      </c>
      <c r="T4" t="s">
        <v>18</v>
      </c>
      <c r="U4" t="s">
        <v>20</v>
      </c>
    </row>
    <row r="5" spans="1:21" s="9" customFormat="1">
      <c r="B5" s="13" t="s">
        <v>134</v>
      </c>
      <c r="G5" s="12"/>
      <c r="K5" s="11"/>
      <c r="L5" s="11"/>
      <c r="M5" s="11"/>
      <c r="O5" s="11"/>
    </row>
    <row r="6" spans="1:21">
      <c r="A6">
        <v>1</v>
      </c>
      <c r="B6" s="2" t="s">
        <v>21</v>
      </c>
      <c r="C6" s="2"/>
      <c r="D6" s="2"/>
      <c r="E6" s="2"/>
      <c r="F6" s="2"/>
      <c r="H6" s="7"/>
      <c r="I6" s="2"/>
      <c r="J6" s="20">
        <v>229125.5</v>
      </c>
      <c r="K6" s="2">
        <f t="shared" ref="K6:K13" si="0">J6*0.65</f>
        <v>148931.57500000001</v>
      </c>
      <c r="L6" s="2">
        <f t="shared" ref="L6:L12" si="1">J6*0.75</f>
        <v>171844.125</v>
      </c>
      <c r="M6" s="2">
        <f t="shared" ref="M6:M12" si="2">J6*0.85</f>
        <v>194756.67499999999</v>
      </c>
      <c r="N6" s="1"/>
      <c r="O6" s="2"/>
      <c r="P6" s="1"/>
      <c r="Q6" s="22">
        <v>80193.924999999988</v>
      </c>
    </row>
    <row r="7" spans="1:21">
      <c r="A7">
        <v>2</v>
      </c>
      <c r="B7" s="2" t="s">
        <v>22</v>
      </c>
      <c r="C7" s="2"/>
      <c r="D7" s="2"/>
      <c r="E7" s="2"/>
      <c r="F7" s="2"/>
      <c r="H7" s="2"/>
      <c r="I7" s="2"/>
      <c r="J7" s="20">
        <v>185010.5</v>
      </c>
      <c r="K7" s="2">
        <f t="shared" si="0"/>
        <v>120256.825</v>
      </c>
      <c r="L7" s="2">
        <f t="shared" si="1"/>
        <v>138757.875</v>
      </c>
      <c r="M7" s="2">
        <f t="shared" si="2"/>
        <v>157258.92499999999</v>
      </c>
      <c r="O7" s="2"/>
      <c r="Q7" s="20">
        <v>101755.77500000001</v>
      </c>
    </row>
    <row r="8" spans="1:21">
      <c r="A8">
        <v>3</v>
      </c>
      <c r="B8" s="2" t="s">
        <v>23</v>
      </c>
      <c r="C8" s="2"/>
      <c r="D8" s="2"/>
      <c r="E8" s="2"/>
      <c r="F8" s="2"/>
      <c r="H8" s="2"/>
      <c r="I8" s="2"/>
      <c r="J8" s="20">
        <v>119589</v>
      </c>
      <c r="K8" s="2">
        <f t="shared" si="0"/>
        <v>77732.850000000006</v>
      </c>
      <c r="L8" s="2">
        <f t="shared" si="1"/>
        <v>89691.75</v>
      </c>
      <c r="M8" s="2">
        <f t="shared" si="2"/>
        <v>101650.65</v>
      </c>
      <c r="O8" s="2"/>
      <c r="Q8" s="20">
        <v>41856.149999999994</v>
      </c>
    </row>
    <row r="9" spans="1:21">
      <c r="A9">
        <v>4</v>
      </c>
      <c r="B9" s="2" t="s">
        <v>24</v>
      </c>
      <c r="C9" s="2"/>
      <c r="D9" s="2"/>
      <c r="E9" s="2"/>
      <c r="F9" s="2"/>
      <c r="H9" s="2"/>
      <c r="I9" s="2"/>
      <c r="J9" s="20">
        <v>6144.5</v>
      </c>
      <c r="K9" s="2">
        <f t="shared" si="0"/>
        <v>3993.9250000000002</v>
      </c>
      <c r="L9" s="2">
        <f t="shared" si="1"/>
        <v>4608.375</v>
      </c>
      <c r="M9" s="2">
        <f t="shared" si="2"/>
        <v>5222.8249999999998</v>
      </c>
      <c r="O9" s="2"/>
      <c r="Q9" s="20">
        <v>2765.0250000000001</v>
      </c>
    </row>
    <row r="10" spans="1:21">
      <c r="A10">
        <v>5</v>
      </c>
      <c r="B10" s="2" t="s">
        <v>25</v>
      </c>
      <c r="C10" s="2"/>
      <c r="D10" s="2"/>
      <c r="E10" s="2"/>
      <c r="F10" s="2"/>
      <c r="H10" s="2"/>
      <c r="I10" s="2"/>
      <c r="J10" s="20">
        <v>4914</v>
      </c>
      <c r="K10" s="2">
        <f t="shared" si="0"/>
        <v>3194.1</v>
      </c>
      <c r="L10" s="2">
        <f t="shared" si="1"/>
        <v>3685.5</v>
      </c>
      <c r="M10" s="2">
        <f t="shared" si="2"/>
        <v>4176.8999999999996</v>
      </c>
      <c r="O10" s="2"/>
      <c r="Q10" s="20">
        <v>1719.8999999999999</v>
      </c>
    </row>
    <row r="11" spans="1:21">
      <c r="A11">
        <v>6</v>
      </c>
      <c r="B11" s="2" t="s">
        <v>26</v>
      </c>
      <c r="C11" s="2" t="s">
        <v>116</v>
      </c>
      <c r="D11" s="2" t="s">
        <v>115</v>
      </c>
      <c r="E11" s="2" t="s">
        <v>115</v>
      </c>
      <c r="F11" s="2" t="s">
        <v>115</v>
      </c>
      <c r="G11" s="6">
        <v>0.216</v>
      </c>
      <c r="H11" s="2">
        <v>520000</v>
      </c>
      <c r="I11" s="2"/>
      <c r="J11" s="20">
        <f>695007+123952</f>
        <v>818959</v>
      </c>
      <c r="K11" s="2">
        <f t="shared" si="0"/>
        <v>532323.35</v>
      </c>
      <c r="L11" s="2">
        <f t="shared" si="1"/>
        <v>614219.25</v>
      </c>
      <c r="M11" s="2">
        <f t="shared" si="2"/>
        <v>696115.15</v>
      </c>
      <c r="N11" s="2">
        <v>461000</v>
      </c>
      <c r="O11" s="2">
        <v>530000</v>
      </c>
      <c r="P11" s="2">
        <v>596000</v>
      </c>
      <c r="Q11" s="20">
        <f>493204+117278</f>
        <v>610482</v>
      </c>
    </row>
    <row r="12" spans="1:21">
      <c r="A12">
        <v>7</v>
      </c>
      <c r="B12" s="2" t="s">
        <v>27</v>
      </c>
      <c r="C12" s="2"/>
      <c r="D12" s="2"/>
      <c r="E12" s="2"/>
      <c r="F12" s="2"/>
      <c r="H12" s="2"/>
      <c r="I12" s="2"/>
      <c r="J12" s="20">
        <v>64767.5</v>
      </c>
      <c r="K12" s="2">
        <f t="shared" si="0"/>
        <v>42098.875</v>
      </c>
      <c r="L12" s="2">
        <f t="shared" si="1"/>
        <v>48575.625</v>
      </c>
      <c r="M12" s="2">
        <f t="shared" si="2"/>
        <v>55052.375</v>
      </c>
      <c r="O12" s="2"/>
      <c r="Q12" s="20">
        <v>22668.625</v>
      </c>
    </row>
    <row r="13" spans="1:21" ht="30">
      <c r="A13">
        <v>8</v>
      </c>
      <c r="B13" s="2" t="s">
        <v>28</v>
      </c>
      <c r="C13" s="2" t="s">
        <v>117</v>
      </c>
      <c r="D13" s="2"/>
      <c r="E13" s="2" t="s">
        <v>125</v>
      </c>
      <c r="F13" s="4" t="s">
        <v>124</v>
      </c>
      <c r="G13" s="6">
        <v>0.42899999999999999</v>
      </c>
      <c r="H13" s="2">
        <v>2777824</v>
      </c>
      <c r="I13" s="2"/>
      <c r="J13" s="23" t="s">
        <v>164</v>
      </c>
      <c r="K13" s="2" t="e">
        <f t="shared" si="0"/>
        <v>#VALUE!</v>
      </c>
      <c r="L13" s="2" t="e">
        <f t="shared" ref="L13:L70" si="3">J13*0.75</f>
        <v>#VALUE!</v>
      </c>
      <c r="M13" s="2" t="e">
        <f t="shared" ref="M13:M70" si="4">J13*0.85</f>
        <v>#VALUE!</v>
      </c>
      <c r="N13" s="2">
        <v>2691000</v>
      </c>
      <c r="O13" s="2">
        <v>2743000</v>
      </c>
      <c r="P13" s="2">
        <v>2767000</v>
      </c>
      <c r="Q13" s="22">
        <v>847000</v>
      </c>
    </row>
    <row r="14" spans="1:21">
      <c r="A14">
        <v>9</v>
      </c>
      <c r="B14" s="2" t="s">
        <v>29</v>
      </c>
      <c r="C14" s="2"/>
      <c r="D14" s="2"/>
      <c r="E14" s="2"/>
      <c r="F14" s="2"/>
      <c r="H14" s="2"/>
      <c r="I14" s="2"/>
      <c r="J14" s="20">
        <v>0</v>
      </c>
      <c r="K14" s="2">
        <f t="shared" ref="K14:K70" si="5">J14*0.65</f>
        <v>0</v>
      </c>
      <c r="L14" s="2">
        <f t="shared" si="3"/>
        <v>0</v>
      </c>
      <c r="M14" s="2">
        <f t="shared" si="4"/>
        <v>0</v>
      </c>
      <c r="O14" s="2"/>
      <c r="Q14" s="20">
        <v>0</v>
      </c>
    </row>
    <row r="15" spans="1:21">
      <c r="A15">
        <v>10</v>
      </c>
      <c r="B15" s="2" t="s">
        <v>30</v>
      </c>
      <c r="C15" s="2"/>
      <c r="D15" s="2"/>
      <c r="E15" s="2"/>
      <c r="F15" s="2"/>
      <c r="H15" s="2"/>
      <c r="I15" s="2"/>
      <c r="J15" s="20">
        <v>1081</v>
      </c>
      <c r="K15" s="2">
        <f t="shared" si="5"/>
        <v>702.65</v>
      </c>
      <c r="L15" s="2">
        <f t="shared" si="3"/>
        <v>810.75</v>
      </c>
      <c r="M15" s="2">
        <f t="shared" si="4"/>
        <v>918.85</v>
      </c>
      <c r="O15" s="2"/>
      <c r="Q15" s="20">
        <v>378.34999999999997</v>
      </c>
    </row>
    <row r="16" spans="1:21">
      <c r="A16">
        <v>11</v>
      </c>
      <c r="B16" s="2" t="s">
        <v>31</v>
      </c>
      <c r="C16" s="2"/>
      <c r="D16" s="2"/>
      <c r="E16" s="2"/>
      <c r="F16" s="2"/>
      <c r="H16" s="2"/>
      <c r="I16" s="2"/>
      <c r="J16" s="20">
        <v>847013</v>
      </c>
      <c r="K16" s="2">
        <f t="shared" si="5"/>
        <v>550558.45000000007</v>
      </c>
      <c r="L16" s="2">
        <f t="shared" si="3"/>
        <v>635259.75</v>
      </c>
      <c r="M16" s="2">
        <f t="shared" si="4"/>
        <v>719961.04999999993</v>
      </c>
      <c r="O16" s="2"/>
      <c r="Q16" s="20">
        <v>381155.85000000003</v>
      </c>
    </row>
    <row r="17" spans="1:17">
      <c r="A17">
        <v>12</v>
      </c>
      <c r="B17" s="2" t="s">
        <v>32</v>
      </c>
      <c r="C17" s="2"/>
      <c r="D17" s="2"/>
      <c r="E17" s="2"/>
      <c r="F17" s="2"/>
      <c r="H17" s="2"/>
      <c r="I17" s="2"/>
      <c r="J17" s="20">
        <v>140632.5</v>
      </c>
      <c r="K17" s="2">
        <f t="shared" si="5"/>
        <v>91411.125</v>
      </c>
      <c r="L17" s="2">
        <f t="shared" si="3"/>
        <v>105474.375</v>
      </c>
      <c r="M17" s="2">
        <f t="shared" si="4"/>
        <v>119537.625</v>
      </c>
      <c r="O17" s="2"/>
      <c r="Q17" s="20">
        <v>49221.375</v>
      </c>
    </row>
    <row r="18" spans="1:17">
      <c r="A18">
        <v>13</v>
      </c>
      <c r="B18" s="2" t="s">
        <v>33</v>
      </c>
      <c r="C18" s="2"/>
      <c r="D18" s="2"/>
      <c r="E18" s="2"/>
      <c r="F18" s="2"/>
      <c r="H18" s="2"/>
      <c r="I18" s="2"/>
      <c r="J18" s="20">
        <v>21816</v>
      </c>
      <c r="K18" s="2">
        <f t="shared" si="5"/>
        <v>14180.4</v>
      </c>
      <c r="L18" s="2">
        <f t="shared" si="3"/>
        <v>16362</v>
      </c>
      <c r="M18" s="2">
        <f t="shared" si="4"/>
        <v>18543.599999999999</v>
      </c>
      <c r="O18" s="2"/>
      <c r="Q18" s="20">
        <v>11998.800000000001</v>
      </c>
    </row>
    <row r="19" spans="1:17">
      <c r="A19">
        <v>14</v>
      </c>
      <c r="B19" s="2" t="s">
        <v>34</v>
      </c>
      <c r="C19" s="2"/>
      <c r="D19" s="2"/>
      <c r="E19" s="2"/>
      <c r="F19" s="2"/>
      <c r="H19" s="2"/>
      <c r="I19" s="2"/>
      <c r="J19" s="20">
        <v>1964.5</v>
      </c>
      <c r="K19" s="2">
        <f t="shared" si="5"/>
        <v>1276.925</v>
      </c>
      <c r="L19" s="2">
        <f t="shared" si="3"/>
        <v>1473.375</v>
      </c>
      <c r="M19" s="2">
        <f t="shared" si="4"/>
        <v>1669.825</v>
      </c>
      <c r="O19" s="2"/>
      <c r="Q19" s="20">
        <v>884.02499999999998</v>
      </c>
    </row>
    <row r="20" spans="1:17">
      <c r="A20">
        <v>15</v>
      </c>
      <c r="B20" s="2" t="s">
        <v>35</v>
      </c>
      <c r="C20" s="2"/>
      <c r="D20" s="2"/>
      <c r="E20" s="2"/>
      <c r="F20" s="2"/>
      <c r="H20" s="2"/>
      <c r="I20" s="2"/>
      <c r="J20" s="20">
        <v>110.5</v>
      </c>
      <c r="K20" s="2">
        <f t="shared" si="5"/>
        <v>71.825000000000003</v>
      </c>
      <c r="L20" s="2">
        <f t="shared" si="3"/>
        <v>82.875</v>
      </c>
      <c r="M20" s="2">
        <f t="shared" si="4"/>
        <v>93.924999999999997</v>
      </c>
      <c r="O20" s="2"/>
      <c r="Q20" s="20">
        <v>49.725000000000001</v>
      </c>
    </row>
    <row r="21" spans="1:17">
      <c r="A21">
        <v>16</v>
      </c>
      <c r="B21" s="2" t="s">
        <v>36</v>
      </c>
      <c r="C21" s="2"/>
      <c r="D21" s="2"/>
      <c r="E21" s="2"/>
      <c r="F21" s="2"/>
      <c r="H21" s="2"/>
      <c r="I21" s="2"/>
      <c r="J21" s="20">
        <v>739484.5</v>
      </c>
      <c r="K21" s="2">
        <f t="shared" si="5"/>
        <v>480664.92499999999</v>
      </c>
      <c r="L21" s="2">
        <f t="shared" si="3"/>
        <v>554613.375</v>
      </c>
      <c r="M21" s="2">
        <f t="shared" si="4"/>
        <v>628561.82499999995</v>
      </c>
      <c r="O21" s="2"/>
      <c r="Q21" s="20">
        <v>332768.02500000002</v>
      </c>
    </row>
    <row r="22" spans="1:17">
      <c r="A22">
        <v>17</v>
      </c>
      <c r="B22" s="2" t="s">
        <v>37</v>
      </c>
      <c r="C22" s="2"/>
      <c r="D22" s="2"/>
      <c r="E22" s="2"/>
      <c r="F22" s="2"/>
      <c r="H22" s="2"/>
      <c r="I22" s="2"/>
      <c r="J22" s="20">
        <v>22256.5</v>
      </c>
      <c r="K22" s="2">
        <f t="shared" si="5"/>
        <v>14466.725</v>
      </c>
      <c r="L22" s="2">
        <f t="shared" si="3"/>
        <v>16692.375</v>
      </c>
      <c r="M22" s="2">
        <f t="shared" si="4"/>
        <v>18918.024999999998</v>
      </c>
      <c r="O22" s="2"/>
      <c r="Q22" s="20">
        <v>7789.7749999999996</v>
      </c>
    </row>
    <row r="23" spans="1:17">
      <c r="A23">
        <v>18</v>
      </c>
      <c r="B23" s="2" t="s">
        <v>38</v>
      </c>
      <c r="C23" s="2"/>
      <c r="D23" s="2"/>
      <c r="E23" s="2"/>
      <c r="F23" s="2"/>
      <c r="H23" s="2"/>
      <c r="I23" s="2"/>
      <c r="J23" s="20">
        <v>2431.5</v>
      </c>
      <c r="K23" s="2">
        <f t="shared" si="5"/>
        <v>1580.4750000000001</v>
      </c>
      <c r="L23" s="2">
        <f t="shared" si="3"/>
        <v>1823.625</v>
      </c>
      <c r="M23" s="2">
        <f t="shared" si="4"/>
        <v>2066.7750000000001</v>
      </c>
      <c r="O23" s="2"/>
      <c r="Q23" s="20">
        <v>851.02499999999998</v>
      </c>
    </row>
    <row r="24" spans="1:17">
      <c r="A24">
        <v>19</v>
      </c>
      <c r="B24" s="2" t="s">
        <v>39</v>
      </c>
      <c r="C24" s="2"/>
      <c r="D24" s="2"/>
      <c r="E24" s="2"/>
      <c r="F24" s="2"/>
      <c r="H24" s="2"/>
      <c r="I24" s="2"/>
      <c r="J24" s="20">
        <v>2795</v>
      </c>
      <c r="K24" s="2">
        <f t="shared" si="5"/>
        <v>1816.75</v>
      </c>
      <c r="L24" s="2">
        <f t="shared" si="3"/>
        <v>2096.25</v>
      </c>
      <c r="M24" s="2">
        <f t="shared" si="4"/>
        <v>2375.75</v>
      </c>
      <c r="O24" s="2"/>
      <c r="Q24" s="20">
        <v>1257.75</v>
      </c>
    </row>
    <row r="25" spans="1:17" ht="90">
      <c r="A25">
        <v>20</v>
      </c>
      <c r="B25" s="2" t="s">
        <v>40</v>
      </c>
      <c r="C25" s="2" t="s">
        <v>118</v>
      </c>
      <c r="D25" s="2"/>
      <c r="E25" s="2" t="s">
        <v>127</v>
      </c>
      <c r="F25" s="4" t="s">
        <v>126</v>
      </c>
      <c r="G25" s="6">
        <v>0.23699999999999999</v>
      </c>
      <c r="H25" s="2">
        <v>1238000</v>
      </c>
      <c r="I25" s="2"/>
      <c r="J25" s="20" t="s">
        <v>165</v>
      </c>
      <c r="K25" s="2">
        <f>885000*0.65</f>
        <v>575250</v>
      </c>
      <c r="L25" s="2">
        <f>885000*0.75</f>
        <v>663750</v>
      </c>
      <c r="M25" s="2">
        <f>885000*0.85</f>
        <v>752250</v>
      </c>
      <c r="N25" s="2">
        <v>1188000</v>
      </c>
      <c r="O25" s="2">
        <v>1217000</v>
      </c>
      <c r="P25" s="2">
        <v>1230000</v>
      </c>
      <c r="Q25" s="21" t="s">
        <v>152</v>
      </c>
    </row>
    <row r="26" spans="1:17">
      <c r="A26">
        <v>21</v>
      </c>
      <c r="B26" s="2" t="s">
        <v>41</v>
      </c>
      <c r="C26" s="2"/>
      <c r="D26" s="2"/>
      <c r="E26" s="2"/>
      <c r="F26" s="2"/>
      <c r="G26" s="6" t="s">
        <v>133</v>
      </c>
      <c r="H26" s="2"/>
      <c r="I26" s="2"/>
      <c r="J26" s="20">
        <v>0</v>
      </c>
      <c r="K26" s="2">
        <f t="shared" si="5"/>
        <v>0</v>
      </c>
      <c r="L26" s="2">
        <f t="shared" si="3"/>
        <v>0</v>
      </c>
      <c r="M26" s="2">
        <f t="shared" si="4"/>
        <v>0</v>
      </c>
      <c r="O26" s="2"/>
      <c r="Q26" s="20">
        <v>0</v>
      </c>
    </row>
    <row r="27" spans="1:17">
      <c r="A27">
        <v>22</v>
      </c>
      <c r="B27" s="2" t="s">
        <v>42</v>
      </c>
      <c r="C27" s="2"/>
      <c r="D27" s="2"/>
      <c r="E27" s="2"/>
      <c r="F27" s="2"/>
      <c r="H27" s="2"/>
      <c r="I27" s="2"/>
      <c r="J27" s="20">
        <v>640.5</v>
      </c>
      <c r="K27" s="2">
        <f t="shared" si="5"/>
        <v>416.32499999999999</v>
      </c>
      <c r="L27" s="2">
        <f t="shared" si="3"/>
        <v>480.375</v>
      </c>
      <c r="M27" s="2">
        <f t="shared" si="4"/>
        <v>544.42499999999995</v>
      </c>
      <c r="O27" s="2"/>
      <c r="Q27" s="20">
        <v>224.17499999999998</v>
      </c>
    </row>
    <row r="28" spans="1:17">
      <c r="A28">
        <v>23</v>
      </c>
      <c r="B28" s="2" t="s">
        <v>43</v>
      </c>
      <c r="C28" s="2"/>
      <c r="D28" s="2"/>
      <c r="E28" s="2"/>
      <c r="F28" s="2"/>
      <c r="H28" s="2"/>
      <c r="I28" s="2"/>
      <c r="J28" s="20">
        <v>762719.5</v>
      </c>
      <c r="K28" s="2">
        <f t="shared" si="5"/>
        <v>495767.67499999999</v>
      </c>
      <c r="L28" s="2">
        <f t="shared" si="3"/>
        <v>572039.625</v>
      </c>
      <c r="M28" s="2">
        <f t="shared" si="4"/>
        <v>648311.57499999995</v>
      </c>
      <c r="O28" s="2"/>
      <c r="Q28" s="20">
        <v>266951.82500000001</v>
      </c>
    </row>
    <row r="29" spans="1:17">
      <c r="A29">
        <v>24</v>
      </c>
      <c r="B29" s="2" t="s">
        <v>44</v>
      </c>
      <c r="C29" s="2"/>
      <c r="D29" s="2"/>
      <c r="E29" s="2"/>
      <c r="F29" s="2"/>
      <c r="H29" s="2"/>
      <c r="I29" s="2"/>
      <c r="J29" s="20">
        <v>275215</v>
      </c>
      <c r="K29" s="2">
        <f t="shared" si="5"/>
        <v>178889.75</v>
      </c>
      <c r="L29" s="2">
        <f t="shared" si="3"/>
        <v>206411.25</v>
      </c>
      <c r="M29" s="2">
        <f t="shared" si="4"/>
        <v>233932.75</v>
      </c>
      <c r="O29" s="2"/>
      <c r="Q29" s="20">
        <v>151368.25</v>
      </c>
    </row>
    <row r="30" spans="1:17">
      <c r="A30">
        <v>25</v>
      </c>
      <c r="B30" s="2" t="s">
        <v>45</v>
      </c>
      <c r="C30" s="2"/>
      <c r="D30" s="2"/>
      <c r="E30" s="2"/>
      <c r="F30" s="2"/>
      <c r="H30" s="2"/>
      <c r="I30" s="2"/>
      <c r="J30" s="20">
        <v>13026.5</v>
      </c>
      <c r="K30" s="2">
        <f t="shared" si="5"/>
        <v>8467.2250000000004</v>
      </c>
      <c r="L30" s="2">
        <f t="shared" si="3"/>
        <v>9769.875</v>
      </c>
      <c r="M30" s="2">
        <f t="shared" si="4"/>
        <v>11072.525</v>
      </c>
      <c r="O30" s="2"/>
      <c r="Q30" s="20">
        <v>5861.9250000000002</v>
      </c>
    </row>
    <row r="31" spans="1:17">
      <c r="A31">
        <v>26</v>
      </c>
      <c r="B31" s="2" t="s">
        <v>46</v>
      </c>
      <c r="C31" s="2"/>
      <c r="D31" s="2"/>
      <c r="E31" s="2"/>
      <c r="F31" s="2"/>
      <c r="G31" s="6">
        <v>0.42399999999999999</v>
      </c>
      <c r="H31" s="2">
        <v>2005000</v>
      </c>
      <c r="I31" s="2"/>
      <c r="J31" s="22">
        <v>2005000</v>
      </c>
      <c r="K31" s="2">
        <f t="shared" si="5"/>
        <v>1303250</v>
      </c>
      <c r="L31" s="2">
        <f t="shared" si="3"/>
        <v>1503750</v>
      </c>
      <c r="M31" s="2">
        <f t="shared" si="4"/>
        <v>1704250</v>
      </c>
      <c r="N31" s="2">
        <v>1925000</v>
      </c>
      <c r="O31" s="2">
        <v>1968000</v>
      </c>
      <c r="P31" s="2">
        <v>1993000</v>
      </c>
      <c r="Q31" s="24" t="s">
        <v>153</v>
      </c>
    </row>
    <row r="32" spans="1:17">
      <c r="A32">
        <v>27</v>
      </c>
      <c r="B32" s="2" t="s">
        <v>47</v>
      </c>
      <c r="C32" s="2"/>
      <c r="D32" s="2"/>
      <c r="E32" s="2"/>
      <c r="F32" s="2"/>
      <c r="H32" s="2"/>
      <c r="I32" s="2"/>
      <c r="J32" s="20">
        <v>127602</v>
      </c>
      <c r="K32" s="2">
        <f t="shared" si="5"/>
        <v>82941.3</v>
      </c>
      <c r="L32" s="2">
        <f t="shared" si="3"/>
        <v>95701.5</v>
      </c>
      <c r="M32" s="2">
        <f t="shared" si="4"/>
        <v>108461.7</v>
      </c>
      <c r="O32" s="2"/>
      <c r="Q32" s="20">
        <v>44660.7</v>
      </c>
    </row>
    <row r="33" spans="1:17">
      <c r="A33">
        <v>28</v>
      </c>
      <c r="B33" s="2" t="s">
        <v>48</v>
      </c>
      <c r="C33" s="2"/>
      <c r="D33" s="2"/>
      <c r="E33" s="2"/>
      <c r="F33" s="2"/>
      <c r="H33" s="2"/>
      <c r="I33" s="2"/>
      <c r="J33" s="20">
        <v>31141</v>
      </c>
      <c r="K33" s="2">
        <f t="shared" si="5"/>
        <v>20241.650000000001</v>
      </c>
      <c r="L33" s="2">
        <f t="shared" si="3"/>
        <v>23355.75</v>
      </c>
      <c r="M33" s="2">
        <f t="shared" si="4"/>
        <v>26469.85</v>
      </c>
      <c r="O33" s="2"/>
      <c r="Q33" s="20">
        <v>14013.45</v>
      </c>
    </row>
    <row r="34" spans="1:17">
      <c r="A34">
        <v>29</v>
      </c>
      <c r="B34" s="2" t="s">
        <v>49</v>
      </c>
      <c r="C34" s="2"/>
      <c r="D34" s="2"/>
      <c r="E34" s="2"/>
      <c r="F34" s="2"/>
      <c r="H34" s="2"/>
      <c r="I34" s="2"/>
      <c r="J34" s="20">
        <v>23238.5</v>
      </c>
      <c r="K34" s="2">
        <f t="shared" si="5"/>
        <v>15105.025</v>
      </c>
      <c r="L34" s="2">
        <f t="shared" si="3"/>
        <v>17428.875</v>
      </c>
      <c r="M34" s="2">
        <f t="shared" si="4"/>
        <v>19752.724999999999</v>
      </c>
      <c r="O34" s="2"/>
      <c r="Q34" s="20">
        <v>10457.325000000001</v>
      </c>
    </row>
    <row r="35" spans="1:17">
      <c r="A35">
        <v>30</v>
      </c>
      <c r="B35" s="2" t="s">
        <v>50</v>
      </c>
      <c r="C35" s="2"/>
      <c r="D35" s="2"/>
      <c r="E35" s="2"/>
      <c r="F35" s="2"/>
      <c r="H35" s="2"/>
      <c r="I35" s="2"/>
      <c r="J35" s="20">
        <v>113932.5</v>
      </c>
      <c r="K35" s="2">
        <f t="shared" si="5"/>
        <v>74056.125</v>
      </c>
      <c r="L35" s="2">
        <f t="shared" si="3"/>
        <v>85449.375</v>
      </c>
      <c r="M35" s="2">
        <f t="shared" si="4"/>
        <v>96842.625</v>
      </c>
      <c r="O35" s="2"/>
      <c r="Q35" s="20">
        <v>51269.625</v>
      </c>
    </row>
    <row r="36" spans="1:17">
      <c r="A36">
        <v>31</v>
      </c>
      <c r="B36" s="2" t="s">
        <v>51</v>
      </c>
      <c r="C36" s="2"/>
      <c r="D36" s="2"/>
      <c r="E36" s="2"/>
      <c r="F36" s="2"/>
      <c r="H36" s="2"/>
      <c r="I36" s="2"/>
      <c r="J36" s="20">
        <v>6786.5</v>
      </c>
      <c r="K36" s="2">
        <f t="shared" si="5"/>
        <v>4411.2250000000004</v>
      </c>
      <c r="L36" s="2">
        <f t="shared" si="3"/>
        <v>5089.875</v>
      </c>
      <c r="M36" s="2">
        <f t="shared" si="4"/>
        <v>5768.5249999999996</v>
      </c>
      <c r="O36" s="2"/>
      <c r="Q36" s="20">
        <v>2375.2749999999996</v>
      </c>
    </row>
    <row r="37" spans="1:17">
      <c r="A37">
        <v>32</v>
      </c>
      <c r="B37" s="2" t="s">
        <v>52</v>
      </c>
      <c r="C37" s="2"/>
      <c r="D37" s="2"/>
      <c r="E37" s="2"/>
      <c r="F37" s="2"/>
      <c r="H37" s="2"/>
      <c r="I37" s="2"/>
      <c r="J37" s="20">
        <v>0</v>
      </c>
      <c r="K37" s="2">
        <f t="shared" si="5"/>
        <v>0</v>
      </c>
      <c r="L37" s="2">
        <f t="shared" si="3"/>
        <v>0</v>
      </c>
      <c r="M37" s="2">
        <f t="shared" si="4"/>
        <v>0</v>
      </c>
      <c r="O37" s="2"/>
      <c r="Q37" s="20">
        <v>0</v>
      </c>
    </row>
    <row r="38" spans="1:17">
      <c r="A38">
        <v>33</v>
      </c>
      <c r="B38" s="2" t="s">
        <v>53</v>
      </c>
      <c r="C38" s="2"/>
      <c r="D38" s="2"/>
      <c r="E38" s="2"/>
      <c r="F38" s="2"/>
      <c r="H38" s="2"/>
      <c r="I38" s="2"/>
      <c r="J38" s="20">
        <v>53</v>
      </c>
      <c r="K38" s="2">
        <f t="shared" si="5"/>
        <v>34.450000000000003</v>
      </c>
      <c r="L38" s="2">
        <f t="shared" si="3"/>
        <v>39.75</v>
      </c>
      <c r="M38" s="2">
        <f t="shared" si="4"/>
        <v>45.05</v>
      </c>
      <c r="O38" s="2"/>
      <c r="Q38" s="20">
        <v>18.549999999999997</v>
      </c>
    </row>
    <row r="39" spans="1:17">
      <c r="A39">
        <v>34</v>
      </c>
      <c r="B39" s="2" t="s">
        <v>54</v>
      </c>
      <c r="C39" s="2"/>
      <c r="D39" s="2"/>
      <c r="E39" s="2"/>
      <c r="F39" s="2"/>
      <c r="H39" s="2"/>
      <c r="I39" s="2"/>
      <c r="J39" s="20">
        <v>21091</v>
      </c>
      <c r="K39" s="2">
        <f t="shared" si="5"/>
        <v>13709.15</v>
      </c>
      <c r="L39" s="2">
        <f t="shared" si="3"/>
        <v>15818.25</v>
      </c>
      <c r="M39" s="2">
        <f t="shared" si="4"/>
        <v>17927.349999999999</v>
      </c>
      <c r="O39" s="2"/>
      <c r="Q39" s="20">
        <v>9490.9500000000007</v>
      </c>
    </row>
    <row r="40" spans="1:17">
      <c r="A40">
        <v>35</v>
      </c>
      <c r="B40" s="2" t="s">
        <v>55</v>
      </c>
      <c r="C40" s="2"/>
      <c r="D40" s="2"/>
      <c r="E40" s="2"/>
      <c r="F40" s="2"/>
      <c r="H40" s="2"/>
      <c r="I40" s="2"/>
      <c r="J40" s="20">
        <v>2363.5</v>
      </c>
      <c r="K40" s="2">
        <f t="shared" si="5"/>
        <v>1536.2750000000001</v>
      </c>
      <c r="L40" s="2">
        <f t="shared" si="3"/>
        <v>1772.625</v>
      </c>
      <c r="M40" s="2">
        <f t="shared" si="4"/>
        <v>2008.9749999999999</v>
      </c>
      <c r="O40" s="2"/>
      <c r="Q40" s="20">
        <v>827.22499999999991</v>
      </c>
    </row>
    <row r="41" spans="1:17">
      <c r="A41">
        <v>36</v>
      </c>
      <c r="B41" s="2" t="s">
        <v>56</v>
      </c>
      <c r="C41" s="2"/>
      <c r="D41" s="2"/>
      <c r="E41" s="2"/>
      <c r="F41" s="2"/>
      <c r="G41" s="6">
        <v>0.34</v>
      </c>
      <c r="H41" s="2">
        <v>1516780</v>
      </c>
      <c r="I41" s="2"/>
      <c r="J41" s="20">
        <v>1727591</v>
      </c>
      <c r="K41" s="2">
        <f t="shared" si="5"/>
        <v>1122934.1500000001</v>
      </c>
      <c r="L41" s="2">
        <f t="shared" si="3"/>
        <v>1295693.25</v>
      </c>
      <c r="M41" s="2">
        <f t="shared" si="4"/>
        <v>1468452.3499999999</v>
      </c>
      <c r="O41" s="2">
        <v>1155222</v>
      </c>
      <c r="Q41" s="20">
        <v>1409612</v>
      </c>
    </row>
    <row r="42" spans="1:17">
      <c r="A42">
        <v>37</v>
      </c>
      <c r="B42" s="2" t="s">
        <v>57</v>
      </c>
      <c r="C42" s="2"/>
      <c r="D42" s="2"/>
      <c r="E42" s="2"/>
      <c r="F42" s="2"/>
      <c r="H42" s="2"/>
      <c r="I42" s="2"/>
      <c r="J42" s="20">
        <v>38.5</v>
      </c>
      <c r="K42" s="2">
        <f t="shared" si="5"/>
        <v>25.025000000000002</v>
      </c>
      <c r="L42" s="2">
        <f t="shared" si="3"/>
        <v>28.875</v>
      </c>
      <c r="M42" s="2">
        <f t="shared" si="4"/>
        <v>32.725000000000001</v>
      </c>
      <c r="O42" s="2"/>
      <c r="Q42" s="20">
        <v>13.475</v>
      </c>
    </row>
    <row r="43" spans="1:17">
      <c r="A43">
        <v>38</v>
      </c>
      <c r="B43" s="2" t="s">
        <v>58</v>
      </c>
      <c r="C43" s="2"/>
      <c r="D43" s="2"/>
      <c r="E43" s="2"/>
      <c r="F43" s="2"/>
      <c r="H43" s="2"/>
      <c r="I43" s="2"/>
      <c r="J43" s="20">
        <v>10052.5</v>
      </c>
      <c r="K43" s="2">
        <f t="shared" si="5"/>
        <v>6534.125</v>
      </c>
      <c r="L43" s="2">
        <f t="shared" si="3"/>
        <v>7539.375</v>
      </c>
      <c r="M43" s="2">
        <f t="shared" si="4"/>
        <v>8544.625</v>
      </c>
      <c r="O43" s="2"/>
      <c r="Q43" s="20">
        <v>4523.625</v>
      </c>
    </row>
    <row r="44" spans="1:17">
      <c r="A44">
        <v>39</v>
      </c>
      <c r="B44" s="2" t="s">
        <v>59</v>
      </c>
      <c r="C44" s="2"/>
      <c r="D44" s="2"/>
      <c r="E44" s="2"/>
      <c r="F44" s="2"/>
      <c r="H44" s="2"/>
      <c r="I44" s="2"/>
      <c r="J44" s="20">
        <v>14772</v>
      </c>
      <c r="K44" s="2">
        <f t="shared" si="5"/>
        <v>9601.8000000000011</v>
      </c>
      <c r="L44" s="2">
        <f t="shared" si="3"/>
        <v>11079</v>
      </c>
      <c r="M44" s="2">
        <f t="shared" si="4"/>
        <v>12556.199999999999</v>
      </c>
      <c r="O44" s="2"/>
      <c r="Q44" s="20">
        <v>5170.2</v>
      </c>
    </row>
    <row r="45" spans="1:17">
      <c r="A45">
        <v>40</v>
      </c>
      <c r="B45" s="2" t="s">
        <v>60</v>
      </c>
      <c r="C45" s="2"/>
      <c r="D45" s="2"/>
      <c r="E45" s="2"/>
      <c r="F45" s="2"/>
      <c r="H45" s="2"/>
      <c r="I45" s="2"/>
      <c r="J45" s="20">
        <v>99</v>
      </c>
      <c r="K45" s="2">
        <f t="shared" si="5"/>
        <v>64.350000000000009</v>
      </c>
      <c r="L45" s="2">
        <f t="shared" si="3"/>
        <v>74.25</v>
      </c>
      <c r="M45" s="2">
        <f t="shared" si="4"/>
        <v>84.149999999999991</v>
      </c>
      <c r="O45" s="2"/>
      <c r="Q45" s="20">
        <v>44.550000000000004</v>
      </c>
    </row>
    <row r="46" spans="1:17">
      <c r="A46">
        <v>41</v>
      </c>
      <c r="B46" s="2" t="s">
        <v>61</v>
      </c>
      <c r="C46" s="2"/>
      <c r="D46" s="2"/>
      <c r="E46" s="2"/>
      <c r="F46" s="2"/>
      <c r="H46" s="2"/>
      <c r="I46" s="2"/>
      <c r="J46" s="20">
        <v>5336.5</v>
      </c>
      <c r="K46" s="2">
        <f t="shared" si="5"/>
        <v>3468.7249999999999</v>
      </c>
      <c r="L46" s="2">
        <f t="shared" si="3"/>
        <v>4002.375</v>
      </c>
      <c r="M46" s="2">
        <f t="shared" si="4"/>
        <v>4536.0249999999996</v>
      </c>
      <c r="O46" s="2"/>
      <c r="Q46" s="20">
        <v>2401.4250000000002</v>
      </c>
    </row>
    <row r="47" spans="1:17">
      <c r="A47">
        <v>42</v>
      </c>
      <c r="B47" s="2" t="s">
        <v>62</v>
      </c>
      <c r="C47" s="2"/>
      <c r="D47" s="2"/>
      <c r="E47" s="2"/>
      <c r="F47" s="2"/>
      <c r="H47" s="2"/>
      <c r="I47" s="2"/>
      <c r="J47" s="20">
        <v>6585</v>
      </c>
      <c r="K47" s="2">
        <f t="shared" si="5"/>
        <v>4280.25</v>
      </c>
      <c r="L47" s="2">
        <f t="shared" si="3"/>
        <v>4938.75</v>
      </c>
      <c r="M47" s="2">
        <f t="shared" si="4"/>
        <v>5597.25</v>
      </c>
      <c r="O47" s="2"/>
      <c r="Q47" s="20">
        <v>2963.25</v>
      </c>
    </row>
    <row r="48" spans="1:17">
      <c r="A48">
        <v>43</v>
      </c>
      <c r="B48" s="2" t="s">
        <v>63</v>
      </c>
      <c r="C48" s="2" t="s">
        <v>116</v>
      </c>
      <c r="D48" s="2" t="s">
        <v>115</v>
      </c>
      <c r="E48" s="2" t="s">
        <v>115</v>
      </c>
      <c r="F48" s="2" t="s">
        <v>115</v>
      </c>
      <c r="H48" s="2"/>
      <c r="I48" s="2"/>
      <c r="J48" s="25">
        <v>669000</v>
      </c>
      <c r="K48" s="2">
        <f t="shared" si="5"/>
        <v>434850</v>
      </c>
      <c r="L48" s="2">
        <f t="shared" si="3"/>
        <v>501750</v>
      </c>
      <c r="M48" s="2">
        <f t="shared" si="4"/>
        <v>568650</v>
      </c>
      <c r="O48" s="2"/>
      <c r="Q48" s="25">
        <v>665000</v>
      </c>
    </row>
    <row r="49" spans="1:17">
      <c r="A49">
        <v>44</v>
      </c>
      <c r="B49" s="2" t="s">
        <v>64</v>
      </c>
      <c r="C49" s="2"/>
      <c r="D49" s="2"/>
      <c r="E49" s="2"/>
      <c r="F49" s="2"/>
      <c r="H49" s="2"/>
      <c r="I49" s="2"/>
      <c r="J49" s="20">
        <v>37968</v>
      </c>
      <c r="K49" s="2">
        <f t="shared" si="5"/>
        <v>24679.200000000001</v>
      </c>
      <c r="L49" s="2">
        <f t="shared" si="3"/>
        <v>28476</v>
      </c>
      <c r="M49" s="2">
        <f t="shared" si="4"/>
        <v>32272.799999999999</v>
      </c>
      <c r="O49" s="2"/>
      <c r="Q49" s="20">
        <v>17085.600000000002</v>
      </c>
    </row>
    <row r="50" spans="1:17" ht="45">
      <c r="A50">
        <v>45</v>
      </c>
      <c r="B50" s="2" t="s">
        <v>65</v>
      </c>
      <c r="C50" s="2"/>
      <c r="D50" s="2"/>
      <c r="E50" s="2"/>
      <c r="F50" s="2"/>
      <c r="G50" s="6">
        <v>0.2</v>
      </c>
      <c r="H50" s="2">
        <v>625699</v>
      </c>
      <c r="I50" s="2"/>
      <c r="J50" s="20"/>
      <c r="K50" s="2">
        <f t="shared" si="5"/>
        <v>0</v>
      </c>
      <c r="L50" s="2">
        <f t="shared" si="3"/>
        <v>0</v>
      </c>
      <c r="M50" s="2">
        <f t="shared" si="4"/>
        <v>0</v>
      </c>
      <c r="N50" s="2">
        <v>587901</v>
      </c>
      <c r="O50" s="2">
        <v>608099</v>
      </c>
      <c r="P50" s="2">
        <v>619915</v>
      </c>
      <c r="Q50" s="21" t="s">
        <v>154</v>
      </c>
    </row>
    <row r="51" spans="1:17">
      <c r="A51">
        <v>46</v>
      </c>
      <c r="B51" s="2" t="s">
        <v>66</v>
      </c>
      <c r="C51" s="2"/>
      <c r="D51" s="2"/>
      <c r="E51" s="2"/>
      <c r="F51" s="2"/>
      <c r="G51" s="6">
        <v>7.0000000000000007E-2</v>
      </c>
      <c r="H51" s="2">
        <v>2314000</v>
      </c>
      <c r="I51" s="2"/>
      <c r="J51" s="26"/>
      <c r="K51" s="2">
        <f t="shared" si="5"/>
        <v>0</v>
      </c>
      <c r="L51" s="2">
        <f t="shared" si="3"/>
        <v>0</v>
      </c>
      <c r="M51" s="2">
        <f t="shared" si="4"/>
        <v>0</v>
      </c>
      <c r="N51" t="s">
        <v>149</v>
      </c>
      <c r="O51" s="2" t="s">
        <v>149</v>
      </c>
      <c r="P51" t="s">
        <v>149</v>
      </c>
    </row>
    <row r="52" spans="1:17">
      <c r="A52">
        <v>47</v>
      </c>
      <c r="B52" s="2" t="s">
        <v>67</v>
      </c>
      <c r="C52" s="2"/>
      <c r="D52" s="2"/>
      <c r="E52" s="2"/>
      <c r="F52" s="2"/>
      <c r="H52" s="2"/>
      <c r="I52" s="2"/>
      <c r="J52" s="20">
        <v>32778</v>
      </c>
      <c r="K52" s="2">
        <f t="shared" si="5"/>
        <v>21305.7</v>
      </c>
      <c r="L52" s="2">
        <f t="shared" si="3"/>
        <v>24583.5</v>
      </c>
      <c r="M52" s="2">
        <f t="shared" si="4"/>
        <v>27861.3</v>
      </c>
      <c r="O52" s="2"/>
      <c r="Q52" s="20">
        <v>11472.3</v>
      </c>
    </row>
    <row r="53" spans="1:17">
      <c r="A53">
        <v>48</v>
      </c>
      <c r="B53" s="2" t="s">
        <v>68</v>
      </c>
      <c r="C53" s="2"/>
      <c r="D53" s="2"/>
      <c r="E53" s="2"/>
      <c r="F53" s="2"/>
      <c r="H53" s="2"/>
      <c r="I53" s="2"/>
      <c r="J53" s="20">
        <v>2125</v>
      </c>
      <c r="K53" s="2">
        <f t="shared" si="5"/>
        <v>1381.25</v>
      </c>
      <c r="L53" s="2">
        <f t="shared" si="3"/>
        <v>1593.75</v>
      </c>
      <c r="M53" s="2">
        <f t="shared" si="4"/>
        <v>1806.25</v>
      </c>
      <c r="O53" s="2"/>
      <c r="Q53" s="20">
        <v>743.75</v>
      </c>
    </row>
    <row r="54" spans="1:17">
      <c r="A54">
        <v>49</v>
      </c>
      <c r="B54" s="2" t="s">
        <v>69</v>
      </c>
      <c r="C54" s="2"/>
      <c r="D54" s="2"/>
      <c r="E54" s="2"/>
      <c r="F54" s="2"/>
      <c r="H54" s="2"/>
      <c r="I54" s="2"/>
      <c r="J54" s="20">
        <v>18407.5</v>
      </c>
      <c r="K54" s="2">
        <f t="shared" si="5"/>
        <v>11964.875</v>
      </c>
      <c r="L54" s="2">
        <f t="shared" si="3"/>
        <v>13805.625</v>
      </c>
      <c r="M54" s="2">
        <f t="shared" si="4"/>
        <v>15646.375</v>
      </c>
      <c r="O54" s="2"/>
      <c r="Q54" s="20">
        <v>6442.625</v>
      </c>
    </row>
    <row r="55" spans="1:17">
      <c r="A55">
        <v>50</v>
      </c>
      <c r="B55" s="2" t="s">
        <v>70</v>
      </c>
      <c r="C55" s="2"/>
      <c r="D55" s="2"/>
      <c r="E55" s="2"/>
      <c r="F55" s="2"/>
      <c r="H55" s="2"/>
      <c r="I55" s="2"/>
      <c r="J55" s="20">
        <v>4092</v>
      </c>
      <c r="K55" s="2">
        <f t="shared" si="5"/>
        <v>2659.8</v>
      </c>
      <c r="L55" s="2">
        <f t="shared" si="3"/>
        <v>3069</v>
      </c>
      <c r="M55" s="2">
        <f t="shared" si="4"/>
        <v>3478.2</v>
      </c>
      <c r="O55" s="2"/>
      <c r="Q55" s="20">
        <v>1432.1999999999998</v>
      </c>
    </row>
    <row r="56" spans="1:17">
      <c r="A56">
        <v>51</v>
      </c>
      <c r="B56" s="2" t="s">
        <v>71</v>
      </c>
      <c r="C56" s="2"/>
      <c r="D56" s="2"/>
      <c r="E56" s="2"/>
      <c r="F56" s="2"/>
      <c r="H56" s="2"/>
      <c r="I56" s="2"/>
      <c r="J56" s="20">
        <v>2958.5</v>
      </c>
      <c r="K56" s="2">
        <f t="shared" si="5"/>
        <v>1923.0250000000001</v>
      </c>
      <c r="L56" s="2">
        <f t="shared" si="3"/>
        <v>2218.875</v>
      </c>
      <c r="M56" s="2">
        <f t="shared" si="4"/>
        <v>2514.7249999999999</v>
      </c>
      <c r="O56" s="2"/>
      <c r="Q56" s="20">
        <v>1035.4749999999999</v>
      </c>
    </row>
    <row r="57" spans="1:17">
      <c r="A57">
        <v>52</v>
      </c>
      <c r="B57" s="2" t="s">
        <v>72</v>
      </c>
      <c r="C57" s="2"/>
      <c r="D57" s="2"/>
      <c r="E57" s="2"/>
      <c r="F57" s="2"/>
      <c r="H57" s="2"/>
      <c r="I57" s="2"/>
      <c r="J57" s="20">
        <v>483603</v>
      </c>
      <c r="K57" s="2">
        <f t="shared" si="5"/>
        <v>314341.95</v>
      </c>
      <c r="L57" s="2">
        <f t="shared" si="3"/>
        <v>362702.25</v>
      </c>
      <c r="M57" s="2">
        <f t="shared" si="4"/>
        <v>411062.55</v>
      </c>
      <c r="O57" s="2"/>
      <c r="Q57" s="20">
        <v>169261.05</v>
      </c>
    </row>
    <row r="58" spans="1:17">
      <c r="A58">
        <v>53</v>
      </c>
      <c r="B58" s="2" t="s">
        <v>73</v>
      </c>
      <c r="C58" s="2"/>
      <c r="D58" s="2"/>
      <c r="E58" s="2"/>
      <c r="F58" s="2"/>
      <c r="H58" s="2"/>
      <c r="I58" s="2"/>
      <c r="J58" s="20">
        <v>3030.5</v>
      </c>
      <c r="K58" s="2">
        <f t="shared" si="5"/>
        <v>1969.825</v>
      </c>
      <c r="L58" s="2">
        <f t="shared" si="3"/>
        <v>2272.875</v>
      </c>
      <c r="M58" s="2">
        <f t="shared" si="4"/>
        <v>2575.9249999999997</v>
      </c>
      <c r="O58" s="2"/>
      <c r="Q58" s="20">
        <v>1060.675</v>
      </c>
    </row>
    <row r="59" spans="1:17">
      <c r="A59">
        <v>54</v>
      </c>
      <c r="B59" s="2" t="s">
        <v>74</v>
      </c>
      <c r="C59" s="2"/>
      <c r="D59" s="2"/>
      <c r="E59" s="2"/>
      <c r="F59" s="2"/>
      <c r="H59" s="2"/>
      <c r="I59" s="2"/>
      <c r="J59" s="20">
        <v>6579</v>
      </c>
      <c r="K59" s="2">
        <f t="shared" si="5"/>
        <v>4276.3500000000004</v>
      </c>
      <c r="L59" s="2">
        <f t="shared" si="3"/>
        <v>4934.25</v>
      </c>
      <c r="M59" s="2">
        <f t="shared" si="4"/>
        <v>5592.15</v>
      </c>
      <c r="O59" s="2"/>
      <c r="Q59" s="20">
        <v>2960.55</v>
      </c>
    </row>
    <row r="60" spans="1:17">
      <c r="A60">
        <v>55</v>
      </c>
      <c r="B60" s="2" t="s">
        <v>75</v>
      </c>
      <c r="C60" s="2"/>
      <c r="D60" s="2"/>
      <c r="E60" s="2"/>
      <c r="F60" s="2"/>
      <c r="H60" s="2"/>
      <c r="I60" s="2"/>
      <c r="J60" s="23">
        <v>1788504</v>
      </c>
      <c r="K60" s="2">
        <f t="shared" si="5"/>
        <v>1162527.6000000001</v>
      </c>
      <c r="L60" s="2">
        <f t="shared" si="3"/>
        <v>1341378</v>
      </c>
      <c r="M60" s="2">
        <f t="shared" si="4"/>
        <v>1520228.4</v>
      </c>
      <c r="O60" s="2"/>
      <c r="Q60" s="20">
        <v>804826.8</v>
      </c>
    </row>
    <row r="61" spans="1:17">
      <c r="A61">
        <v>56</v>
      </c>
      <c r="B61" s="2" t="s">
        <v>76</v>
      </c>
      <c r="C61" s="2"/>
      <c r="D61" s="2"/>
      <c r="E61" s="2"/>
      <c r="F61" s="2"/>
      <c r="H61" s="2"/>
      <c r="I61" s="2"/>
      <c r="J61" s="20">
        <v>16847</v>
      </c>
      <c r="K61" s="2">
        <f t="shared" si="5"/>
        <v>10950.550000000001</v>
      </c>
      <c r="L61" s="2">
        <f t="shared" si="3"/>
        <v>12635.25</v>
      </c>
      <c r="M61" s="2">
        <f t="shared" si="4"/>
        <v>14319.949999999999</v>
      </c>
      <c r="O61" s="2"/>
      <c r="Q61" s="20">
        <v>5896.45</v>
      </c>
    </row>
    <row r="62" spans="1:17">
      <c r="A62">
        <v>57</v>
      </c>
      <c r="B62" s="2" t="s">
        <v>77</v>
      </c>
      <c r="C62" s="2"/>
      <c r="D62" s="2"/>
      <c r="E62" s="2"/>
      <c r="F62" s="2"/>
      <c r="H62" s="2"/>
      <c r="I62" s="2"/>
      <c r="J62" s="20">
        <v>0</v>
      </c>
      <c r="K62" s="2">
        <f t="shared" si="5"/>
        <v>0</v>
      </c>
      <c r="L62" s="2">
        <f t="shared" si="3"/>
        <v>0</v>
      </c>
      <c r="M62" s="2">
        <f t="shared" si="4"/>
        <v>0</v>
      </c>
      <c r="O62" s="2"/>
      <c r="Q62" s="20">
        <v>0</v>
      </c>
    </row>
    <row r="63" spans="1:17" ht="30">
      <c r="A63">
        <v>58</v>
      </c>
      <c r="B63" s="2" t="s">
        <v>78</v>
      </c>
      <c r="C63" s="2" t="s">
        <v>121</v>
      </c>
      <c r="D63" s="2"/>
      <c r="E63" s="2" t="s">
        <v>128</v>
      </c>
      <c r="F63" s="4" t="s">
        <v>129</v>
      </c>
      <c r="G63" s="6">
        <v>0.05</v>
      </c>
      <c r="H63" s="2">
        <v>313056</v>
      </c>
      <c r="I63" s="2"/>
      <c r="J63" s="23" t="s">
        <v>164</v>
      </c>
      <c r="K63" s="2" t="e">
        <f t="shared" si="5"/>
        <v>#VALUE!</v>
      </c>
      <c r="L63" s="2" t="e">
        <f t="shared" si="3"/>
        <v>#VALUE!</v>
      </c>
      <c r="M63" s="2" t="e">
        <f t="shared" si="4"/>
        <v>#VALUE!</v>
      </c>
      <c r="O63" s="2"/>
      <c r="Q63" s="20">
        <v>102960</v>
      </c>
    </row>
    <row r="64" spans="1:17">
      <c r="A64">
        <v>59</v>
      </c>
      <c r="B64" s="2" t="s">
        <v>79</v>
      </c>
      <c r="C64" s="2"/>
      <c r="D64" s="2"/>
      <c r="E64" s="2"/>
      <c r="F64" s="2"/>
      <c r="H64" s="2"/>
      <c r="I64" s="2"/>
      <c r="J64" s="20">
        <v>101.5</v>
      </c>
      <c r="K64" s="2">
        <f t="shared" si="5"/>
        <v>65.975000000000009</v>
      </c>
      <c r="L64" s="2">
        <f t="shared" si="3"/>
        <v>76.125</v>
      </c>
      <c r="M64" s="2">
        <f t="shared" si="4"/>
        <v>86.274999999999991</v>
      </c>
      <c r="O64" s="2"/>
      <c r="Q64" s="20">
        <v>35.524999999999999</v>
      </c>
    </row>
    <row r="65" spans="1:17">
      <c r="A65">
        <v>60</v>
      </c>
      <c r="B65" s="2" t="s">
        <v>80</v>
      </c>
      <c r="C65" s="2" t="s">
        <v>122</v>
      </c>
      <c r="D65" s="2"/>
      <c r="E65" s="2"/>
      <c r="F65" s="2" t="s">
        <v>130</v>
      </c>
      <c r="H65" s="2"/>
      <c r="I65" s="2"/>
      <c r="J65" s="23" t="s">
        <v>166</v>
      </c>
      <c r="K65" s="2" t="e">
        <f t="shared" si="5"/>
        <v>#VALUE!</v>
      </c>
      <c r="L65" s="2" t="e">
        <f t="shared" si="3"/>
        <v>#VALUE!</v>
      </c>
      <c r="M65" s="2" t="e">
        <f t="shared" si="4"/>
        <v>#VALUE!</v>
      </c>
      <c r="O65" s="2"/>
      <c r="Q65" s="20">
        <v>0</v>
      </c>
    </row>
    <row r="66" spans="1:17">
      <c r="A66">
        <v>61</v>
      </c>
      <c r="B66" s="2" t="s">
        <v>81</v>
      </c>
      <c r="C66" s="2"/>
      <c r="D66" s="2"/>
      <c r="E66" s="2"/>
      <c r="F66" s="2"/>
      <c r="H66" s="2"/>
      <c r="I66" s="2"/>
      <c r="J66" s="20">
        <v>0</v>
      </c>
      <c r="K66" s="2">
        <f t="shared" si="5"/>
        <v>0</v>
      </c>
      <c r="L66" s="2">
        <f t="shared" si="3"/>
        <v>0</v>
      </c>
      <c r="M66" s="2">
        <f t="shared" si="4"/>
        <v>0</v>
      </c>
      <c r="O66" s="2"/>
      <c r="Q66" s="20">
        <v>0</v>
      </c>
    </row>
    <row r="67" spans="1:17">
      <c r="A67">
        <v>62</v>
      </c>
      <c r="B67" s="2" t="s">
        <v>82</v>
      </c>
      <c r="C67" s="2" t="s">
        <v>116</v>
      </c>
      <c r="D67" s="2" t="s">
        <v>115</v>
      </c>
      <c r="E67" s="2" t="s">
        <v>115</v>
      </c>
      <c r="F67" s="2" t="s">
        <v>115</v>
      </c>
      <c r="G67" s="6">
        <v>4.2999999999999997E-2</v>
      </c>
      <c r="H67" s="2">
        <v>336425</v>
      </c>
      <c r="I67" s="2"/>
      <c r="J67" s="23">
        <v>336400</v>
      </c>
      <c r="K67" s="2">
        <f t="shared" si="5"/>
        <v>218660</v>
      </c>
      <c r="L67" s="2">
        <f t="shared" si="3"/>
        <v>252300</v>
      </c>
      <c r="M67" s="2">
        <f t="shared" si="4"/>
        <v>285940</v>
      </c>
      <c r="O67" s="2"/>
      <c r="Q67" s="20">
        <v>311000</v>
      </c>
    </row>
    <row r="68" spans="1:17">
      <c r="A68">
        <v>63</v>
      </c>
      <c r="B68" s="2" t="s">
        <v>83</v>
      </c>
      <c r="C68" s="2"/>
      <c r="D68" s="2"/>
      <c r="E68" s="2"/>
      <c r="F68" s="2"/>
      <c r="H68" s="2"/>
      <c r="I68" s="2"/>
      <c r="J68" s="20">
        <v>64052</v>
      </c>
      <c r="K68" s="2">
        <f t="shared" si="5"/>
        <v>41633.800000000003</v>
      </c>
      <c r="L68" s="2">
        <f t="shared" si="3"/>
        <v>48039</v>
      </c>
      <c r="M68" s="2">
        <f t="shared" si="4"/>
        <v>54444.2</v>
      </c>
      <c r="O68" s="2"/>
      <c r="Q68" s="20">
        <v>28823.4</v>
      </c>
    </row>
    <row r="69" spans="1:17" ht="75">
      <c r="A69">
        <v>64</v>
      </c>
      <c r="B69" s="2" t="s">
        <v>84</v>
      </c>
      <c r="C69" s="2" t="s">
        <v>123</v>
      </c>
      <c r="D69" s="2" t="s">
        <v>115</v>
      </c>
      <c r="E69" s="2"/>
      <c r="F69" s="4" t="s">
        <v>131</v>
      </c>
      <c r="G69" s="6">
        <v>0.38600000000000001</v>
      </c>
      <c r="H69" s="2">
        <v>1665270</v>
      </c>
      <c r="I69" s="2"/>
      <c r="J69" s="27">
        <v>1665000</v>
      </c>
      <c r="K69" s="2">
        <f t="shared" si="5"/>
        <v>1082250</v>
      </c>
      <c r="L69" s="2">
        <f t="shared" si="3"/>
        <v>1248750</v>
      </c>
      <c r="M69" s="2">
        <f t="shared" si="4"/>
        <v>1415250</v>
      </c>
      <c r="N69" s="2">
        <v>1559000</v>
      </c>
      <c r="O69" s="2">
        <v>1635000</v>
      </c>
      <c r="P69" s="2">
        <v>1656000</v>
      </c>
      <c r="Q69" s="21" t="s">
        <v>155</v>
      </c>
    </row>
    <row r="70" spans="1:17">
      <c r="A70">
        <v>65</v>
      </c>
      <c r="B70" s="2" t="s">
        <v>85</v>
      </c>
      <c r="C70" s="2" t="s">
        <v>122</v>
      </c>
      <c r="D70" s="2"/>
      <c r="E70" s="2"/>
      <c r="F70" s="2" t="s">
        <v>130</v>
      </c>
      <c r="H70" s="2"/>
      <c r="I70" s="2"/>
      <c r="J70" s="24" t="s">
        <v>166</v>
      </c>
      <c r="K70" s="2" t="e">
        <f t="shared" si="5"/>
        <v>#VALUE!</v>
      </c>
      <c r="L70" s="2" t="e">
        <f t="shared" si="3"/>
        <v>#VALUE!</v>
      </c>
      <c r="M70" s="2" t="e">
        <f t="shared" si="4"/>
        <v>#VALUE!</v>
      </c>
      <c r="O70" s="2"/>
      <c r="Q70" s="24">
        <v>0</v>
      </c>
    </row>
    <row r="71" spans="1:17">
      <c r="A71">
        <v>66</v>
      </c>
      <c r="B71" s="2" t="s">
        <v>86</v>
      </c>
      <c r="C71" s="2"/>
      <c r="D71" s="2"/>
      <c r="E71" s="2"/>
      <c r="F71" s="2"/>
      <c r="H71" s="2"/>
      <c r="I71" s="2"/>
      <c r="J71" s="20">
        <v>354174</v>
      </c>
      <c r="K71" s="2">
        <f>J71*0.65</f>
        <v>230213.1</v>
      </c>
      <c r="L71" s="2">
        <f>J71*0.75</f>
        <v>265630.5</v>
      </c>
      <c r="M71" s="2">
        <f>J71*0.85</f>
        <v>301047.89999999997</v>
      </c>
      <c r="O71" s="2"/>
      <c r="Q71" s="20">
        <v>159378.30000000002</v>
      </c>
    </row>
    <row r="72" spans="1:17">
      <c r="A72">
        <v>67</v>
      </c>
      <c r="B72" s="2" t="s">
        <v>87</v>
      </c>
      <c r="C72" s="2"/>
      <c r="D72" s="2"/>
      <c r="E72" s="2"/>
      <c r="F72" s="2"/>
      <c r="H72" s="2"/>
      <c r="I72" s="2"/>
      <c r="J72" s="20">
        <v>24644</v>
      </c>
      <c r="K72" s="2">
        <f>J72*0.65</f>
        <v>16018.6</v>
      </c>
      <c r="L72" s="2">
        <f>J72*0.75</f>
        <v>18483</v>
      </c>
      <c r="M72" s="2">
        <f>J72*0.85</f>
        <v>20947.399999999998</v>
      </c>
      <c r="O72" s="2"/>
      <c r="Q72" s="20">
        <v>8625.4</v>
      </c>
    </row>
    <row r="73" spans="1:17">
      <c r="A73">
        <v>68</v>
      </c>
      <c r="B73" s="19" t="s">
        <v>88</v>
      </c>
      <c r="C73" s="16"/>
      <c r="D73" s="16"/>
      <c r="E73" s="16"/>
      <c r="F73" s="16"/>
      <c r="G73" s="17"/>
      <c r="H73" s="16"/>
      <c r="I73" s="16"/>
      <c r="J73" s="24"/>
      <c r="O73" s="2"/>
      <c r="Q73" s="21" t="s">
        <v>156</v>
      </c>
    </row>
    <row r="74" spans="1:17">
      <c r="A74">
        <v>69</v>
      </c>
      <c r="B74" s="2" t="s">
        <v>89</v>
      </c>
      <c r="C74" s="2"/>
      <c r="D74" s="2"/>
      <c r="E74" s="2"/>
      <c r="F74" s="2"/>
      <c r="H74" s="2"/>
      <c r="I74" s="2"/>
      <c r="J74" s="20">
        <v>7114</v>
      </c>
      <c r="K74" s="2">
        <f>J74*0.65</f>
        <v>4624.1000000000004</v>
      </c>
      <c r="L74" s="2">
        <f>J74*0.75</f>
        <v>5335.5</v>
      </c>
      <c r="M74" s="2">
        <f>J74*0.85</f>
        <v>6046.9</v>
      </c>
      <c r="O74" s="2"/>
      <c r="Q74" s="20">
        <v>3201.3</v>
      </c>
    </row>
    <row r="75" spans="1:17">
      <c r="A75">
        <v>70</v>
      </c>
      <c r="B75" s="2" t="s">
        <v>90</v>
      </c>
      <c r="C75" s="2"/>
      <c r="D75" s="2"/>
      <c r="E75" s="2"/>
      <c r="F75" s="2"/>
      <c r="H75" s="2"/>
      <c r="I75" s="2"/>
      <c r="J75" s="20">
        <v>14124</v>
      </c>
      <c r="K75" s="2">
        <f>J75*0.65</f>
        <v>9180.6</v>
      </c>
      <c r="L75" s="2">
        <f>J75*0.75</f>
        <v>10593</v>
      </c>
      <c r="M75" s="2">
        <f>J75*0.85</f>
        <v>12005.4</v>
      </c>
      <c r="O75" s="2"/>
      <c r="Q75" s="20">
        <v>4943.3999999999996</v>
      </c>
    </row>
    <row r="76" spans="1:17">
      <c r="A76">
        <v>71</v>
      </c>
      <c r="B76" s="2" t="s">
        <v>91</v>
      </c>
      <c r="C76" s="2"/>
      <c r="D76" s="2"/>
      <c r="E76" s="2"/>
      <c r="F76" s="2"/>
      <c r="H76" s="2"/>
      <c r="I76" s="2"/>
      <c r="J76" s="20">
        <v>4284</v>
      </c>
      <c r="K76" s="2">
        <f>J76*0.65</f>
        <v>2784.6</v>
      </c>
      <c r="L76" s="2">
        <f>J76*0.75</f>
        <v>3213</v>
      </c>
      <c r="M76" s="2">
        <f>J76*0.85</f>
        <v>3641.4</v>
      </c>
      <c r="O76" s="2"/>
      <c r="Q76" s="20">
        <v>1499.3999999999999</v>
      </c>
    </row>
    <row r="77" spans="1:17">
      <c r="A77">
        <v>72</v>
      </c>
      <c r="B77" s="2" t="s">
        <v>92</v>
      </c>
      <c r="C77" s="2"/>
      <c r="D77" s="2"/>
      <c r="E77" s="2"/>
      <c r="F77" s="2"/>
      <c r="H77" s="2"/>
      <c r="I77" s="2"/>
      <c r="J77" s="20">
        <v>2179.5</v>
      </c>
      <c r="K77" s="2">
        <f>J77*0.65</f>
        <v>1416.675</v>
      </c>
      <c r="L77" s="2">
        <f>J77*0.75</f>
        <v>1634.625</v>
      </c>
      <c r="M77" s="2">
        <f>J77*0.85</f>
        <v>1852.575</v>
      </c>
      <c r="O77" s="2"/>
      <c r="Q77" s="20">
        <v>762.82499999999993</v>
      </c>
    </row>
    <row r="78" spans="1:17" ht="45">
      <c r="A78">
        <v>73</v>
      </c>
      <c r="B78" s="2" t="s">
        <v>93</v>
      </c>
      <c r="C78" s="2"/>
      <c r="D78" s="2"/>
      <c r="E78" s="2"/>
      <c r="F78" s="2"/>
      <c r="G78" s="14" t="s">
        <v>132</v>
      </c>
      <c r="H78" s="4" t="s">
        <v>143</v>
      </c>
      <c r="I78" s="2"/>
      <c r="J78" s="21" t="s">
        <v>167</v>
      </c>
      <c r="K78" s="2" t="e">
        <f t="shared" ref="K78" si="6">J78*0.65</f>
        <v>#VALUE!</v>
      </c>
      <c r="L78" s="2" t="e">
        <f t="shared" ref="L78" si="7">J78*0.75</f>
        <v>#VALUE!</v>
      </c>
      <c r="M78" s="2" t="e">
        <f t="shared" ref="M78" si="8">J78*0.85</f>
        <v>#VALUE!</v>
      </c>
      <c r="O78" s="4" t="s">
        <v>145</v>
      </c>
      <c r="Q78" s="22">
        <v>2898500</v>
      </c>
    </row>
    <row r="79" spans="1:17" s="9" customFormat="1">
      <c r="A79" s="9" t="s">
        <v>94</v>
      </c>
      <c r="B79" s="10" t="s">
        <v>135</v>
      </c>
      <c r="G79" s="12"/>
      <c r="K79" s="11"/>
      <c r="L79" s="11"/>
      <c r="M79" s="11"/>
      <c r="O79" s="11"/>
    </row>
    <row r="80" spans="1:17">
      <c r="A80">
        <v>1</v>
      </c>
      <c r="B80" s="2" t="s">
        <v>142</v>
      </c>
      <c r="C80" s="2"/>
      <c r="D80" s="2"/>
      <c r="E80" s="2"/>
      <c r="F80" s="2"/>
      <c r="H80" s="2"/>
      <c r="I80" s="2"/>
      <c r="J80" s="21" t="s">
        <v>169</v>
      </c>
      <c r="K80" s="2" t="e">
        <f>J80*0.65</f>
        <v>#VALUE!</v>
      </c>
      <c r="L80" s="2" t="e">
        <f>J80*0.75</f>
        <v>#VALUE!</v>
      </c>
      <c r="M80" s="2" t="e">
        <f>J80*0.85</f>
        <v>#VALUE!</v>
      </c>
      <c r="O80" s="2"/>
      <c r="Q80" s="24"/>
    </row>
    <row r="81" spans="1:17">
      <c r="A81">
        <v>2</v>
      </c>
      <c r="B81" s="2" t="s">
        <v>95</v>
      </c>
      <c r="C81" s="2"/>
      <c r="D81" s="2"/>
      <c r="E81" s="2"/>
      <c r="F81" s="2"/>
      <c r="H81" s="2"/>
      <c r="I81" s="2"/>
      <c r="J81" s="20">
        <v>857714</v>
      </c>
      <c r="K81" s="2">
        <f>J81*0.65</f>
        <v>557514.1</v>
      </c>
      <c r="L81" s="2">
        <f>J81*0.75</f>
        <v>643285.5</v>
      </c>
      <c r="M81" s="2">
        <f>J81*0.85</f>
        <v>729056.9</v>
      </c>
      <c r="O81" s="2"/>
      <c r="Q81" s="20">
        <f>0.55*857714</f>
        <v>471742.7</v>
      </c>
    </row>
    <row r="82" spans="1:17" ht="60">
      <c r="A82">
        <v>3</v>
      </c>
      <c r="B82" s="2" t="s">
        <v>96</v>
      </c>
      <c r="C82" s="2"/>
      <c r="D82" s="2"/>
      <c r="E82" s="2"/>
      <c r="F82" s="2"/>
      <c r="G82" s="6">
        <v>0.26</v>
      </c>
      <c r="H82" s="2">
        <v>8640000</v>
      </c>
      <c r="I82" s="2"/>
      <c r="J82" s="20">
        <v>12835900</v>
      </c>
      <c r="K82" s="2">
        <f>J82*0.65</f>
        <v>8343335</v>
      </c>
      <c r="L82" s="2">
        <f>J82*0.75</f>
        <v>9626925</v>
      </c>
      <c r="M82" s="2">
        <f>J82*0.85</f>
        <v>10910515</v>
      </c>
      <c r="N82" s="18" t="s">
        <v>150</v>
      </c>
      <c r="O82" s="18">
        <v>8070000</v>
      </c>
      <c r="P82" s="18">
        <v>8350000</v>
      </c>
      <c r="Q82" s="21" t="s">
        <v>157</v>
      </c>
    </row>
    <row r="83" spans="1:17">
      <c r="A83">
        <v>4</v>
      </c>
      <c r="B83" s="2" t="s">
        <v>97</v>
      </c>
      <c r="C83" s="2"/>
      <c r="D83" s="2"/>
      <c r="E83" s="2"/>
      <c r="F83" s="2"/>
      <c r="H83" s="2"/>
      <c r="I83" s="2"/>
      <c r="J83" s="21" t="s">
        <v>169</v>
      </c>
      <c r="K83" s="2" t="e">
        <f>J83*0.65</f>
        <v>#VALUE!</v>
      </c>
      <c r="L83" s="2" t="e">
        <f>J83*0.75</f>
        <v>#VALUE!</v>
      </c>
      <c r="M83" s="2" t="e">
        <f>J83*0.85</f>
        <v>#VALUE!</v>
      </c>
      <c r="O83" s="2"/>
      <c r="Q83" s="24"/>
    </row>
    <row r="84" spans="1:17">
      <c r="A84">
        <v>5</v>
      </c>
      <c r="B84" s="2" t="s">
        <v>98</v>
      </c>
      <c r="C84" s="2"/>
      <c r="D84" s="2"/>
      <c r="E84" s="2"/>
      <c r="F84" s="2"/>
      <c r="G84" s="6">
        <v>0.371</v>
      </c>
      <c r="H84" s="2">
        <v>11461000</v>
      </c>
      <c r="I84" s="2"/>
      <c r="J84" s="23" t="s">
        <v>168</v>
      </c>
      <c r="K84" s="2" t="e">
        <f>J84*0.65</f>
        <v>#VALUE!</v>
      </c>
      <c r="L84" s="2" t="e">
        <f>J84*0.75</f>
        <v>#VALUE!</v>
      </c>
      <c r="M84" s="2" t="e">
        <f>J84*0.85</f>
        <v>#VALUE!</v>
      </c>
      <c r="N84" s="18" t="s">
        <v>151</v>
      </c>
      <c r="O84" s="18">
        <v>11051000</v>
      </c>
      <c r="P84" s="18">
        <v>11320000</v>
      </c>
      <c r="Q84" s="20">
        <v>4913254</v>
      </c>
    </row>
    <row r="85" spans="1:17" s="9" customFormat="1">
      <c r="B85" s="10" t="s">
        <v>136</v>
      </c>
      <c r="C85" s="11"/>
      <c r="D85" s="11"/>
      <c r="E85" s="11"/>
      <c r="F85" s="11"/>
      <c r="G85" s="12"/>
      <c r="H85" s="11"/>
      <c r="I85" s="11"/>
      <c r="K85" s="11"/>
      <c r="L85" s="11"/>
      <c r="M85" s="11"/>
      <c r="O85" s="11"/>
    </row>
    <row r="86" spans="1:17">
      <c r="A86">
        <v>6</v>
      </c>
      <c r="B86" s="2" t="s">
        <v>99</v>
      </c>
      <c r="C86" s="2"/>
      <c r="D86" s="2"/>
      <c r="E86" s="2"/>
      <c r="F86" s="2"/>
      <c r="H86" s="2"/>
      <c r="I86" s="2"/>
      <c r="J86" s="28">
        <v>11400000</v>
      </c>
      <c r="K86" s="2">
        <f>J86*0.65</f>
        <v>7410000</v>
      </c>
      <c r="L86" s="2">
        <f>J86*0.75</f>
        <v>8550000</v>
      </c>
      <c r="M86" s="2">
        <f>J86*0.85</f>
        <v>9690000</v>
      </c>
      <c r="O86" s="2"/>
      <c r="Q86" s="20">
        <f>0.75*11362831</f>
        <v>8522123.25</v>
      </c>
    </row>
    <row r="87" spans="1:17">
      <c r="A87">
        <v>7</v>
      </c>
      <c r="B87" s="2" t="s">
        <v>100</v>
      </c>
      <c r="C87" s="2"/>
      <c r="D87" s="2"/>
      <c r="E87" s="2"/>
      <c r="F87" s="2"/>
      <c r="H87" s="2"/>
      <c r="I87" s="2"/>
      <c r="J87" s="20">
        <v>1101231</v>
      </c>
      <c r="K87" s="2">
        <f>J87*0.65</f>
        <v>715800.15</v>
      </c>
      <c r="L87" s="2">
        <f>J87*0.75</f>
        <v>825923.25</v>
      </c>
      <c r="M87" s="2">
        <f>J87*0.85</f>
        <v>936046.35</v>
      </c>
      <c r="O87" s="2"/>
      <c r="Q87" s="20">
        <f>0.75*1101231</f>
        <v>825923.25</v>
      </c>
    </row>
    <row r="88" spans="1:17" s="9" customFormat="1">
      <c r="B88" s="10" t="s">
        <v>137</v>
      </c>
      <c r="C88" s="11"/>
      <c r="D88" s="11"/>
      <c r="E88" s="11"/>
      <c r="F88" s="11"/>
      <c r="G88" s="12"/>
      <c r="H88" s="11"/>
      <c r="I88" s="11"/>
      <c r="J88" s="29"/>
      <c r="K88" s="11"/>
      <c r="L88" s="11"/>
      <c r="M88" s="11"/>
      <c r="O88" s="11"/>
    </row>
    <row r="89" spans="1:17">
      <c r="A89">
        <v>8</v>
      </c>
      <c r="B89" s="2" t="s">
        <v>101</v>
      </c>
      <c r="C89" s="8"/>
      <c r="D89" s="2"/>
      <c r="E89" s="2"/>
      <c r="F89" s="2"/>
      <c r="H89" s="2"/>
      <c r="I89" s="2"/>
      <c r="J89" s="20">
        <v>518316</v>
      </c>
      <c r="K89" s="2">
        <f>J89*0.65</f>
        <v>336905.4</v>
      </c>
      <c r="L89" s="2">
        <f>J89*0.75</f>
        <v>388737</v>
      </c>
      <c r="M89" s="2">
        <f>J89*0.85</f>
        <v>440568.6</v>
      </c>
      <c r="O89" s="2"/>
      <c r="Q89" s="20">
        <f>518316*0.65</f>
        <v>336905.4</v>
      </c>
    </row>
    <row r="90" spans="1:17" s="9" customFormat="1">
      <c r="B90" s="10" t="s">
        <v>138</v>
      </c>
      <c r="C90" s="11"/>
      <c r="D90" s="11"/>
      <c r="E90" s="11"/>
      <c r="F90" s="11"/>
      <c r="G90" s="12"/>
      <c r="H90" s="11"/>
      <c r="I90" s="11"/>
      <c r="J90" s="29"/>
      <c r="K90" s="11"/>
      <c r="L90" s="11"/>
      <c r="M90" s="11"/>
      <c r="O90" s="11"/>
    </row>
    <row r="91" spans="1:17">
      <c r="A91">
        <v>9</v>
      </c>
      <c r="B91" s="2" t="s">
        <v>102</v>
      </c>
      <c r="C91" s="2"/>
      <c r="D91" s="2"/>
      <c r="E91" s="2"/>
      <c r="F91" s="2"/>
      <c r="H91" s="2"/>
      <c r="I91" s="2"/>
      <c r="J91" s="28">
        <v>23691000</v>
      </c>
      <c r="K91" s="2">
        <f>J91*0.65</f>
        <v>15399150</v>
      </c>
      <c r="L91" s="2">
        <f>J91*0.75</f>
        <v>17768250</v>
      </c>
      <c r="M91" s="2">
        <f>J91*0.85</f>
        <v>20137350</v>
      </c>
      <c r="O91" s="2"/>
      <c r="Q91" s="23" t="s">
        <v>158</v>
      </c>
    </row>
    <row r="92" spans="1:17">
      <c r="A92">
        <v>10</v>
      </c>
      <c r="B92" s="2" t="s">
        <v>103</v>
      </c>
      <c r="C92" s="2"/>
      <c r="D92" s="2"/>
      <c r="E92" s="2"/>
      <c r="F92" s="2"/>
      <c r="H92" s="2"/>
      <c r="I92" s="2"/>
      <c r="J92" s="28">
        <v>2700000</v>
      </c>
      <c r="K92" s="2">
        <f>J92*0.65</f>
        <v>1755000</v>
      </c>
      <c r="L92" s="2">
        <f>J92*0.75</f>
        <v>2025000</v>
      </c>
      <c r="M92" s="2">
        <f>J92*0.85</f>
        <v>2295000</v>
      </c>
      <c r="O92" s="2"/>
      <c r="Q92" s="23" t="s">
        <v>159</v>
      </c>
    </row>
    <row r="93" spans="1:17">
      <c r="A93">
        <v>11</v>
      </c>
      <c r="B93" s="2" t="s">
        <v>104</v>
      </c>
      <c r="C93" s="2"/>
      <c r="D93" s="2"/>
      <c r="E93" s="2"/>
      <c r="F93" s="2"/>
      <c r="H93" s="2"/>
      <c r="I93" s="2"/>
      <c r="J93" s="28">
        <v>10910000</v>
      </c>
      <c r="K93" s="2">
        <f>J93*0.65</f>
        <v>7091500</v>
      </c>
      <c r="L93" s="2">
        <f>J93*0.75</f>
        <v>8182500</v>
      </c>
      <c r="M93" s="2">
        <f>J93*0.85</f>
        <v>9273500</v>
      </c>
      <c r="O93" s="2"/>
      <c r="Q93" s="23" t="s">
        <v>160</v>
      </c>
    </row>
    <row r="94" spans="1:17">
      <c r="A94">
        <v>12</v>
      </c>
      <c r="B94" s="2" t="s">
        <v>105</v>
      </c>
      <c r="C94" s="2"/>
      <c r="D94" s="2"/>
      <c r="E94" s="2"/>
      <c r="F94" s="2"/>
      <c r="H94" s="2"/>
      <c r="I94" s="2"/>
      <c r="K94" s="2">
        <f>J94*0.65</f>
        <v>0</v>
      </c>
      <c r="L94" s="2">
        <f>J94*0.75</f>
        <v>0</v>
      </c>
      <c r="M94" s="2">
        <f>J94*0.85</f>
        <v>0</v>
      </c>
      <c r="O94" s="2"/>
      <c r="Q94" s="23"/>
    </row>
    <row r="95" spans="1:17">
      <c r="A95">
        <v>13</v>
      </c>
      <c r="B95" s="2" t="s">
        <v>106</v>
      </c>
      <c r="C95" s="2"/>
      <c r="D95" s="2"/>
      <c r="E95" s="2"/>
      <c r="F95" s="2"/>
      <c r="H95" s="2"/>
      <c r="I95" s="2"/>
      <c r="K95" s="2">
        <f>J95*0.65</f>
        <v>0</v>
      </c>
      <c r="L95" s="2">
        <f>J95*0.75</f>
        <v>0</v>
      </c>
      <c r="M95" s="2">
        <f>J95*0.85</f>
        <v>0</v>
      </c>
      <c r="O95" s="2"/>
    </row>
    <row r="96" spans="1:17" s="9" customFormat="1">
      <c r="B96" s="10" t="s">
        <v>141</v>
      </c>
      <c r="C96" s="11"/>
      <c r="D96" s="11"/>
      <c r="E96" s="11"/>
      <c r="F96" s="11"/>
      <c r="G96" s="12"/>
      <c r="H96" s="11"/>
      <c r="I96" s="11"/>
      <c r="K96" s="11"/>
      <c r="L96" s="11"/>
      <c r="M96" s="11"/>
      <c r="O96" s="11"/>
    </row>
    <row r="97" spans="1:17">
      <c r="A97">
        <v>14</v>
      </c>
      <c r="B97" s="2" t="s">
        <v>107</v>
      </c>
      <c r="C97" s="2"/>
      <c r="D97" s="2"/>
      <c r="E97" s="2"/>
      <c r="F97" s="2"/>
      <c r="H97" s="2"/>
      <c r="I97" s="2"/>
      <c r="K97" s="2">
        <f>J97*0.65</f>
        <v>0</v>
      </c>
      <c r="L97" s="2">
        <f>J97*0.75</f>
        <v>0</v>
      </c>
      <c r="M97" s="2">
        <f>J97*0.85</f>
        <v>0</v>
      </c>
      <c r="O97" s="2"/>
    </row>
    <row r="98" spans="1:17" s="9" customFormat="1">
      <c r="B98" s="10" t="s">
        <v>140</v>
      </c>
      <c r="C98" s="11"/>
      <c r="D98" s="11"/>
      <c r="E98" s="11"/>
      <c r="F98" s="11"/>
      <c r="G98" s="12"/>
      <c r="H98" s="11"/>
      <c r="I98" s="11"/>
      <c r="K98" s="11"/>
      <c r="L98" s="11"/>
      <c r="M98" s="11"/>
      <c r="O98" s="11"/>
    </row>
    <row r="99" spans="1:17">
      <c r="A99">
        <v>15</v>
      </c>
      <c r="B99" s="2" t="s">
        <v>108</v>
      </c>
      <c r="C99" s="2"/>
      <c r="D99" s="2"/>
      <c r="E99" s="2"/>
      <c r="F99" s="2"/>
      <c r="H99" s="2"/>
      <c r="I99" s="2"/>
      <c r="J99" s="30">
        <v>0</v>
      </c>
      <c r="K99" s="2">
        <f>J99*0.65</f>
        <v>0</v>
      </c>
      <c r="L99" s="2">
        <f>J99*0.75</f>
        <v>0</v>
      </c>
      <c r="M99" s="2">
        <f>J99*0.85</f>
        <v>0</v>
      </c>
      <c r="O99" s="2"/>
      <c r="Q99" s="24">
        <v>0</v>
      </c>
    </row>
    <row r="100" spans="1:17" s="31" customFormat="1">
      <c r="B100" s="32" t="s">
        <v>139</v>
      </c>
      <c r="C100" s="33"/>
      <c r="D100" s="33"/>
      <c r="E100" s="33"/>
      <c r="F100" s="33"/>
      <c r="G100" s="34"/>
      <c r="H100" s="33"/>
      <c r="I100" s="33"/>
      <c r="K100" s="33"/>
      <c r="L100" s="33"/>
      <c r="M100" s="33"/>
      <c r="O100" s="33"/>
    </row>
    <row r="101" spans="1:17" ht="90">
      <c r="A101">
        <v>16</v>
      </c>
      <c r="B101" s="2" t="s">
        <v>109</v>
      </c>
      <c r="C101" s="2"/>
      <c r="D101" s="2"/>
      <c r="E101" s="2"/>
      <c r="F101" s="2"/>
      <c r="H101" s="2"/>
      <c r="I101" s="2"/>
      <c r="J101" s="21" t="s">
        <v>170</v>
      </c>
      <c r="K101" s="4" t="s">
        <v>171</v>
      </c>
      <c r="L101" s="4" t="s">
        <v>172</v>
      </c>
      <c r="M101" s="4" t="s">
        <v>173</v>
      </c>
      <c r="O101" s="2"/>
      <c r="Q101" s="21" t="s">
        <v>161</v>
      </c>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election activeCell="K11" sqref="K11"/>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Action 4</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kari.fenske</dc:creator>
  <cp:lastModifiedBy>kari.fenske</cp:lastModifiedBy>
  <dcterms:created xsi:type="dcterms:W3CDTF">2010-03-19T13:43:16Z</dcterms:created>
  <dcterms:modified xsi:type="dcterms:W3CDTF">2010-05-06T19:47:05Z</dcterms:modified>
</cp:coreProperties>
</file>